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80" yWindow="330" windowWidth="19875" windowHeight="7455"/>
  </bookViews>
  <sheets>
    <sheet name="Title" sheetId="80" r:id="rId1"/>
    <sheet name="Introduction" sheetId="81" r:id="rId2"/>
    <sheet name="Cost of solar per country_inEUR" sheetId="42" r:id="rId3"/>
    <sheet name="...in other currency" sheetId="83" r:id="rId4"/>
    <sheet name="Expert Calculator" sheetId="2" r:id="rId5"/>
    <sheet name="Backup" sheetId="25" r:id="rId6"/>
    <sheet name="Currencies" sheetId="82" r:id="rId7"/>
    <sheet name="FLH_Worldwide" sheetId="27" r:id="rId8"/>
    <sheet name="Scenario 1" sheetId="5" r:id="rId9"/>
    <sheet name="Scenario 2" sheetId="7" r:id="rId10"/>
    <sheet name="Scenario 3" sheetId="9" r:id="rId11"/>
    <sheet name="Scenario 4" sheetId="11" r:id="rId12"/>
    <sheet name="Opex&amp;Lifetime" sheetId="3" r:id="rId13"/>
  </sheets>
  <definedNames>
    <definedName name="_q33" hidden="1">{"'Verkehr-Personen'!$A$5:$J$26"}</definedName>
    <definedName name="_q34" hidden="1">{"'Verkehr-Personen'!$A$5:$J$26"}</definedName>
    <definedName name="_r" hidden="1">{"'Verkehr-Personen'!$A$5:$J$26"}</definedName>
    <definedName name="_r6r6" hidden="1">{"'Verkehr-Personen'!$A$5:$J$26"}</definedName>
    <definedName name="a" hidden="1">{"'Verkehr-Personen'!$A$5:$J$26"}</definedName>
    <definedName name="aaaa" hidden="1">{"'Verkehr-Personen'!$A$5:$J$26"}</definedName>
    <definedName name="ääääääää" hidden="1">{"'Verkehr-Personen'!$A$5:$J$26"}</definedName>
    <definedName name="aaaaaabb" hidden="1">{"'Verkehr-Personen'!$A$5:$J$26"}</definedName>
    <definedName name="aaws" hidden="1">{"'Verkehr-Personen'!$A$5:$J$26"}</definedName>
    <definedName name="abc" hidden="1">{"'Verkehr-Personen'!$A$5:$J$26"}</definedName>
    <definedName name="abssoll" hidden="1">{"'Verkehr-Personen'!$A$5:$J$26"}</definedName>
    <definedName name="achtele" hidden="1">{"'Verkehr-Personen'!$A$5:$J$26"}</definedName>
    <definedName name="aeffle" hidden="1">{"'Verkehr-Personen'!$A$5:$J$26"}</definedName>
    <definedName name="aejrpfyk" hidden="1">{"'Verkehr-Personen'!$A$5:$J$26"}</definedName>
    <definedName name="akaiserkoenig" hidden="1">{"'Verkehr-Personen'!$A$5:$J$26"}</definedName>
    <definedName name="alexander" hidden="1">{"'Verkehr-Personen'!$A$5:$J$26"}</definedName>
    <definedName name="allesgestreift" hidden="1">{"'Verkehr-Personen'!$A$5:$J$26"}</definedName>
    <definedName name="alpen" hidden="1">{"'Verkehr-Personen'!$A$5:$J$26"}</definedName>
    <definedName name="alpenle" hidden="1">{"'Verkehr-Personen'!$A$5:$J$26"}</definedName>
    <definedName name="alple" hidden="1">{"'Verkehr-Personen'!$A$5:$J$26"}</definedName>
    <definedName name="amadeus" hidden="1">{"'Verkehr-Personen'!$A$5:$J$26"}</definedName>
    <definedName name="amdicksten" hidden="1">{"'Verkehr-Personen'!$A$5:$J$26"}</definedName>
    <definedName name="Anne" hidden="1">{"'Verkehr-Personen'!$A$5:$J$26"}</definedName>
    <definedName name="annemarie" hidden="1">{"'Verkehr-Personen'!$A$5:$J$26"}</definedName>
    <definedName name="Anti" hidden="1">{"'Verkehr-Personen'!$A$5:$J$26"}</definedName>
    <definedName name="Anton" hidden="1">{"'Verkehr-Personen'!$A$5:$J$26"}</definedName>
    <definedName name="anzug" hidden="1">{"'Verkehr-Personen'!$A$5:$J$26"}</definedName>
    <definedName name="ardnerle" hidden="1">{"'Verkehr-Personen'!$A$5:$J$26"}</definedName>
    <definedName name="arsch" hidden="1">{"'Verkehr-Personen'!$A$5:$J$26"}</definedName>
    <definedName name="asang" hidden="1">{"'Verkehr-Personen'!$A$5:$J$26"}</definedName>
    <definedName name="asdwae" hidden="1">{"'Verkehr-Personen'!$A$5:$J$26"}</definedName>
    <definedName name="assd" hidden="1">{"'Verkehr-Personen'!$A$5:$J$26"}</definedName>
    <definedName name="aubtob" hidden="1">{"'Verkehr-Personen'!$A$5:$J$26"}</definedName>
    <definedName name="aues" hidden="1">{"'Verkehr-Personen'!$A$5:$J$26"}</definedName>
    <definedName name="Auto" hidden="1">{"'Verkehr-Personen'!$A$5:$J$26"}</definedName>
    <definedName name="autob" hidden="1">{"'Verkehr-Personen'!$A$5:$J$26"}</definedName>
    <definedName name="awer" hidden="1">{"'Verkehr-Personen'!$A$5:$J$26"}</definedName>
    <definedName name="awesdf" hidden="1">{"'Verkehr-Personen'!$A$5:$J$26"}</definedName>
    <definedName name="aylk" hidden="1">{"'Verkehr-Personen'!$A$5:$J$26"}</definedName>
    <definedName name="aysdxcb" hidden="1">{"'Verkehr-Personen'!$A$5:$J$26"}</definedName>
    <definedName name="babi" hidden="1">{"'Verkehr-Personen'!$A$5:$J$26"}</definedName>
    <definedName name="babiliele" hidden="1">{"'Verkehr-Personen'!$A$5:$J$26"}</definedName>
    <definedName name="bachle" hidden="1">{"'Verkehr-Personen'!$A$5:$J$26"}</definedName>
    <definedName name="bahnkard" hidden="1">{"'Verkehr-Personen'!$A$5:$J$26"}</definedName>
    <definedName name="bahnkrateeeen" hidden="1">{"'Verkehr-Personen'!$A$5:$J$26"}</definedName>
    <definedName name="bearbeiten" hidden="1">{"'Verkehr-Personen'!$A$5:$J$26"}</definedName>
    <definedName name="behalten" hidden="1">{"'Verkehr-Personen'!$A$5:$J$26"}</definedName>
    <definedName name="beierle" hidden="1">{"'Verkehr-Personen'!$A$5:$J$26"}</definedName>
    <definedName name="bekommendndnd" hidden="1">{"'Verkehr-Personen'!$A$5:$J$26"}</definedName>
    <definedName name="beleibt" hidden="1">{"'Verkehr-Personen'!$A$5:$J$26"}</definedName>
    <definedName name="belibt" hidden="1">{"'Verkehr-Personen'!$A$5:$J$26"}</definedName>
    <definedName name="benz" hidden="1">{"'Verkehr-Personen'!$A$5:$J$26"}</definedName>
    <definedName name="Bernd" hidden="1">{"'Verkehr-Personen'!$A$5:$J$26"}</definedName>
    <definedName name="bettle" hidden="1">{"'Verkehr-Personen'!$A$5:$J$26"}</definedName>
    <definedName name="bettt" hidden="1">{"'Verkehr-Personen'!$A$5:$J$26"}</definedName>
    <definedName name="birbitkommt" hidden="1">{"'Verkehr-Personen'!$A$5:$J$26"}</definedName>
    <definedName name="birger" hidden="1">{"'Verkehr-Personen'!$A$5:$J$26"}</definedName>
    <definedName name="birgerle" hidden="1">{"'Verkehr-Personen'!$A$5:$J$26"}</definedName>
    <definedName name="birgitkommt" hidden="1">{"'Verkehr-Personen'!$A$5:$J$26"}</definedName>
    <definedName name="bismarck" hidden="1">{"'Verkehr-Personen'!$A$5:$J$26"}</definedName>
    <definedName name="blaettle" hidden="1">{"'Verkehr-Personen'!$A$5:$J$26"}</definedName>
    <definedName name="blaettlelein" hidden="1">{"'Verkehr-Personen'!$A$5:$J$26"}</definedName>
    <definedName name="blattt" hidden="1">{"'Verkehr-Personen'!$A$5:$J$26"}</definedName>
    <definedName name="blattttttttt" hidden="1">{"'Verkehr-Personen'!$A$5:$J$26"}</definedName>
    <definedName name="blauaeugig" hidden="1">{"'Verkehr-Personen'!$A$5:$J$26"}</definedName>
    <definedName name="blaueaugen" hidden="1">{"'Verkehr-Personen'!$A$5:$J$26"}</definedName>
    <definedName name="blaueswunder" hidden="1">{"'Verkehr-Personen'!$A$5:$J$26"}</definedName>
    <definedName name="blederfilm" hidden="1">{"'Verkehr-Personen'!$A$5:$J$26"}</definedName>
    <definedName name="bloed" hidden="1">{"'Verkehr-Personen'!$A$5:$J$26"}</definedName>
    <definedName name="bloedeleut" hidden="1">{"'Verkehr-Personen'!$A$5:$J$26"}</definedName>
    <definedName name="blondehaare" hidden="1">{"'Verkehr-Personen'!$A$5:$J$26"}</definedName>
    <definedName name="blueht" hidden="1">{"'Verkehr-Personen'!$A$5:$J$26"}</definedName>
    <definedName name="bluesele" hidden="1">{"'Verkehr-Personen'!$A$5:$J$26"}</definedName>
    <definedName name="blume" hidden="1">{"'Verkehr-Personen'!$A$5:$J$26"}</definedName>
    <definedName name="blumenkohl" hidden="1">{"'Verkehr-Personen'!$A$5:$J$26"}</definedName>
    <definedName name="bluse" hidden="1">{"'Verkehr-Personen'!$A$5:$J$26"}</definedName>
    <definedName name="blutwurst" hidden="1">{"'Verkehr-Personen'!$A$5:$J$26"}</definedName>
    <definedName name="blutwurstleinilein" hidden="1">{"'Verkehr-Personen'!$A$5:$J$26"}</definedName>
    <definedName name="blutwurtst" hidden="1">{"'Verkehr-Personen'!$A$5:$J$26"}</definedName>
    <definedName name="boenisch" hidden="1">{"'Verkehr-Personen'!$A$5:$J$26"}</definedName>
    <definedName name="braun" hidden="1">{"'Verkehr-Personen'!$A$5:$J$26"}</definedName>
    <definedName name="braunäugig" hidden="1">{"'Verkehr-Personen'!$A$5:$J$26"}</definedName>
    <definedName name="braunschwarz" hidden="1">{"'Verkehr-Personen'!$A$5:$J$26"}</definedName>
    <definedName name="brot" hidden="1">{"'Verkehr-Personen'!$A$5:$J$26"}</definedName>
    <definedName name="Bruno" hidden="1">{"'Verkehr-Personen'!$A$5:$J$26"}</definedName>
    <definedName name="brunokommt" hidden="1">{"'Verkehr-Personen'!$A$5:$J$26"}</definedName>
    <definedName name="brunokommtbald" hidden="1">{"'Verkehr-Personen'!$A$5:$J$26"}</definedName>
    <definedName name="brunoossososoososos" hidden="1">{"'Verkehr-Personen'!$A$5:$J$26"}</definedName>
    <definedName name="brustkrebs" hidden="1">{"'Verkehr-Personen'!$A$5:$J$26"}</definedName>
    <definedName name="bsmarckle" hidden="1">{"'Verkehr-Personen'!$A$5:$J$26"}</definedName>
    <definedName name="bycicle" hidden="1">{"'Verkehr-Personen'!$A$5:$J$26"}</definedName>
    <definedName name="callas" hidden="1">{"'Verkehr-Personen'!$A$5:$J$26"}</definedName>
    <definedName name="callasle" hidden="1">{"'Verkehr-Personen'!$A$5:$J$26"}</definedName>
    <definedName name="ccccccccccccc" hidden="1">{"'Verkehr-Personen'!$A$5:$J$26"}</definedName>
    <definedName name="cccccccccccccc" hidden="1">{"'Verkehr-Personen'!$A$5:$J$26"}</definedName>
    <definedName name="chen" hidden="1">{"'Verkehr-Personen'!$A$5:$J$26"}</definedName>
    <definedName name="Chris" hidden="1">{"'Verkehr-Personen'!$A$5:$J$26"}</definedName>
    <definedName name="citroen" hidden="1">{"'Verkehr-Personen'!$A$5:$J$26"}</definedName>
    <definedName name="cola" hidden="1">{"'Verkehr-Personen'!$A$5:$J$26"}</definedName>
    <definedName name="coladdd" hidden="1">{"'Verkehr-Personen'!$A$5:$J$26"}</definedName>
    <definedName name="collalslslsls" hidden="1">{"'Verkehr-Personen'!$A$5:$J$26"}</definedName>
    <definedName name="Conny" hidden="1">{"'Verkehr-Personen'!$A$5:$J$26"}</definedName>
    <definedName name="Currency">'...in other currency'!$H$8</definedName>
    <definedName name="Currency_kWh">#REF!</definedName>
    <definedName name="dani" hidden="1">{"'Verkehr-Personen'!$A$5:$J$26"}</definedName>
    <definedName name="daniel" hidden="1">{"'Verkehr-Personen'!$A$5:$J$26"}</definedName>
    <definedName name="darmkrebs" hidden="1">{"'Verkehr-Personen'!$A$5:$J$26"}</definedName>
    <definedName name="dasistzumauswachsen" hidden="1">{"'Verkehr-Personen'!$A$5:$J$26"}</definedName>
    <definedName name="dasitpuppe" hidden="1">{"'Verkehr-Personen'!$A$5:$J$26"}</definedName>
    <definedName name="dddd" hidden="1">{"'Verkehr-Personen'!$A$5:$J$26"}</definedName>
    <definedName name="dddddddddddddddoof" hidden="1">{"'Verkehr-Personen'!$A$5:$J$26"}</definedName>
    <definedName name="dddddddddddddpeope" hidden="1">{"'Verkehr-Personen'!$A$5:$J$26"}</definedName>
    <definedName name="ddddrrr" hidden="1">{"'Verkehr-Personen'!$A$5:$J$26"}</definedName>
    <definedName name="dddoooooooooood" hidden="1">{"'Verkehr-Personen'!$A$5:$J$26"}</definedName>
    <definedName name="decke" hidden="1">{"'Verkehr-Personen'!$A$5:$J$26"}</definedName>
    <definedName name="deinle" hidden="1">{"'Verkehr-Personen'!$A$5:$J$26"}</definedName>
    <definedName name="deristdoffff" hidden="1">{"'Verkehr-Personen'!$A$5:$J$26"}</definedName>
    <definedName name="dfgd" hidden="1">{"'Verkehr-Personen'!$A$5:$J$26"}</definedName>
    <definedName name="dfsd" hidden="1">{"'Verkehr-Personen'!$A$5:$J$26"}</definedName>
    <definedName name="dick" hidden="1">{"'Verkehr-Personen'!$A$5:$J$26"}</definedName>
    <definedName name="dicklich" hidden="1">{"'Verkehr-Personen'!$A$5:$J$26"}</definedName>
    <definedName name="didididide" hidden="1">{"'Verkehr-Personen'!$A$5:$J$26"}</definedName>
    <definedName name="Dieter" hidden="1">{"'Verkehr-Personen'!$A$5:$J$26"}</definedName>
    <definedName name="diewohnen" hidden="1">{"'Verkehr-Personen'!$A$5:$J$26"}</definedName>
    <definedName name="doch" hidden="1">{"'Verkehr-Personen'!$A$5:$J$26"}</definedName>
    <definedName name="doddddddddddddddddddddd" hidden="1">{"'Verkehr-Personen'!$A$5:$J$26"}</definedName>
    <definedName name="dof" hidden="1">{"'Verkehr-Personen'!$A$5:$J$26"}</definedName>
    <definedName name="dofile" hidden="1">{"'Verkehr-Personen'!$A$5:$J$26"}</definedName>
    <definedName name="dofundbleod" hidden="1">{"'Verkehr-Personen'!$A$5:$J$26"}</definedName>
    <definedName name="dofunddaemlich" hidden="1">{"'Verkehr-Personen'!$A$5:$J$26"}</definedName>
    <definedName name="Dooof" hidden="1">{"'Verkehr-Personen'!$A$5:$J$26"}</definedName>
    <definedName name="dorenhecke" hidden="1">{"'Verkehr-Personen'!$A$5:$J$26"}</definedName>
    <definedName name="dpppppppppppp" hidden="1">{"'Verkehr-Personen'!$A$5:$J$26"}</definedName>
    <definedName name="drehen" hidden="1">{"'Verkehr-Personen'!$A$5:$J$26"}</definedName>
    <definedName name="drrdrtirt" hidden="1">{"'Verkehr-Personen'!$A$5:$J$26"}</definedName>
    <definedName name="drtzfgjh" hidden="1">{"'Verkehr-Personen'!$A$5:$J$26"}</definedName>
    <definedName name="dummundbloed" hidden="1">{"'Verkehr-Personen'!$A$5:$J$26"}</definedName>
    <definedName name="dunkelrot" hidden="1">{"'Verkehr-Personen'!$A$5:$J$26"}</definedName>
    <definedName name="dunkelrotbraun" hidden="1">{"'Verkehr-Personen'!$A$5:$J$26"}</definedName>
    <definedName name="dunkelrotglelb" hidden="1">{"'Verkehr-Personen'!$A$5:$J$26"}</definedName>
    <definedName name="dyx" hidden="1">{"'Verkehr-Personen'!$A$5:$J$26"}</definedName>
    <definedName name="Edith" hidden="1">{"'Verkehr-Personen'!$A$5:$J$26"}</definedName>
    <definedName name="eeeeeeeeeee" hidden="1">{"'Verkehr-Personen'!$A$5:$J$26"}</definedName>
    <definedName name="efrzfrz" hidden="1">{"'Verkehr-Personen'!$A$5:$J$26"}</definedName>
    <definedName name="egdf" hidden="1">{"'Verkehr-Personen'!$A$5:$J$26"}</definedName>
    <definedName name="egfd" hidden="1">{"'Verkehr-Personen'!$A$5:$J$26"}</definedName>
    <definedName name="einkauf" hidden="1">{"'Verkehr-Personen'!$A$5:$J$26"}</definedName>
    <definedName name="einkaufen" hidden="1">{"'Verkehr-Personen'!$A$5:$J$26"}</definedName>
    <definedName name="elsasser" hidden="1">{"'Verkehr-Personen'!$A$5:$J$26"}</definedName>
    <definedName name="embolie" hidden="1">{"'Verkehr-Personen'!$A$5:$J$26"}</definedName>
    <definedName name="enelbert" hidden="1">{"'Verkehr-Personen'!$A$5:$J$26"}</definedName>
    <definedName name="erdfb" hidden="1">{"'Verkehr-Personen'!$A$5:$J$26"}</definedName>
    <definedName name="erdfbxc" hidden="1">{"'Verkehr-Personen'!$A$5:$J$26"}</definedName>
    <definedName name="erdxc" hidden="1">{"'Verkehr-Personen'!$A$5:$J$26"}</definedName>
    <definedName name="ERG" hidden="1">{"'Verkehr-Personen'!$A$5:$J$26"}</definedName>
    <definedName name="ernte" hidden="1">{"'Verkehr-Personen'!$A$5:$J$26"}</definedName>
    <definedName name="esdf" hidden="1">{"'Verkehr-Personen'!$A$5:$J$26"}</definedName>
    <definedName name="esele" hidden="1">{"'Verkehr-Personen'!$A$5:$J$26"}</definedName>
    <definedName name="esreicht" hidden="1">{"'Verkehr-Personen'!$A$5:$J$26"}</definedName>
    <definedName name="esreichtle" hidden="1">{"'Verkehr-Personen'!$A$5:$J$26"}</definedName>
    <definedName name="esreichtwirklich" hidden="1">{"'Verkehr-Personen'!$A$5:$J$26"}</definedName>
    <definedName name="esreichtwirklichun" hidden="1">{"'Verkehr-Personen'!$A$5:$J$26"}</definedName>
    <definedName name="esreichtwirklllll" hidden="1">{"'Verkehr-Personen'!$A$5:$J$26"}</definedName>
    <definedName name="esreichwirkli" hidden="1">{"'Verkehr-Personen'!$A$5:$J$26"}</definedName>
    <definedName name="etfg" hidden="1">{"'Verkehr-Personen'!$A$5:$J$26"}</definedName>
    <definedName name="ewsd" hidden="1">{"'Verkehr-Personen'!$A$5:$J$26"}</definedName>
    <definedName name="ewsdxc" hidden="1">{"'Verkehr-Personen'!$A$5:$J$26"}</definedName>
    <definedName name="ewsgdxvc" hidden="1">{"'Verkehr-Personen'!$A$5:$J$26"}</definedName>
    <definedName name="farttten" hidden="1">{"'Verkehr-Personen'!$A$5:$J$26"}</definedName>
    <definedName name="fcg" hidden="1">{"'Verkehr-Personen'!$A$5:$J$26"}</definedName>
    <definedName name="fehlerhaft" hidden="1">{"'Verkehr-Personen'!$A$5:$J$26"}</definedName>
    <definedName name="fenster" hidden="1">{"'Verkehr-Personen'!$A$5:$J$26"}</definedName>
    <definedName name="fensterle" hidden="1">{"'Verkehr-Personen'!$A$5:$J$26"}</definedName>
    <definedName name="fernsehen" hidden="1">{"'Verkehr-Personen'!$A$5:$J$26"}</definedName>
    <definedName name="ferro" hidden="1">{"'Verkehr-Personen'!$A$5:$J$26"}</definedName>
    <definedName name="fesr" hidden="1">{"'Verkehr-Personen'!$A$5:$J$26"}</definedName>
    <definedName name="fettte" hidden="1">{"'Verkehr-Personen'!$A$5:$J$26"}</definedName>
    <definedName name="fffdf" hidden="1">{"'Verkehr-Personen'!$A$5:$J$26"}</definedName>
    <definedName name="ffffle" hidden="1">{"'Verkehr-Personen'!$A$5:$J$26"}</definedName>
    <definedName name="fliegerle" hidden="1">{"'Verkehr-Personen'!$A$5:$J$26"}</definedName>
    <definedName name="flugzeug" hidden="1">{"'Verkehr-Personen'!$A$5:$J$26"}</definedName>
    <definedName name="forst" hidden="1">{"'Verkehr-Personen'!$A$5:$J$26"}</definedName>
    <definedName name="foto" hidden="1">{"'Verkehr-Personen'!$A$5:$J$26"}</definedName>
    <definedName name="franken" hidden="1">{"'Verkehr-Personen'!$A$5:$J$26"}</definedName>
    <definedName name="Franz" hidden="1">{"'Verkehr-Personen'!$A$5:$J$26"}</definedName>
    <definedName name="franzle" hidden="1">{"'Verkehr-Personen'!$A$5:$J$26"}</definedName>
    <definedName name="fraugraefin" hidden="1">{"'Verkehr-Personen'!$A$5:$J$26"}</definedName>
    <definedName name="friederich" hidden="1">{"'Verkehr-Personen'!$A$5:$J$26"}</definedName>
    <definedName name="Fritz" hidden="1">{"'Verkehr-Personen'!$A$5:$J$26"}</definedName>
    <definedName name="fruehling" hidden="1">{"'Verkehr-Personen'!$A$5:$J$26"}</definedName>
    <definedName name="fruheherbst" hidden="1">{"'Verkehr-Personen'!$A$5:$J$26"}</definedName>
    <definedName name="fuehlen" hidden="1">{"'Verkehr-Personen'!$A$5:$J$26"}</definedName>
    <definedName name="fuesse" hidden="1">{"'Verkehr-Personen'!$A$5:$J$26"}</definedName>
    <definedName name="gabriele" hidden="1">{"'Verkehr-Personen'!$A$5:$J$26"}</definedName>
    <definedName name="gabrieleferro" hidden="1">{"'Verkehr-Personen'!$A$5:$J$26"}</definedName>
    <definedName name="garbrudldldld" hidden="1">{"'Verkehr-Personen'!$A$5:$J$26"}</definedName>
    <definedName name="garbruek" hidden="1">{"'Verkehr-Personen'!$A$5:$J$26"}</definedName>
    <definedName name="gegeloiej" hidden="1">{"'Verkehr-Personen'!$A$5:$J$26"}</definedName>
    <definedName name="gelb" hidden="1">{"'Verkehr-Personen'!$A$5:$J$26"}</definedName>
    <definedName name="gelbswusurstt" hidden="1">{"'Verkehr-Personen'!$A$5:$J$26"}</definedName>
    <definedName name="gelbwurtst" hidden="1">{"'Verkehr-Personen'!$A$5:$J$26"}</definedName>
    <definedName name="gemuetttttllelele" hidden="1">{"'Verkehr-Personen'!$A$5:$J$26"}</definedName>
    <definedName name="gemutleie" hidden="1">{"'Verkehr-Personen'!$A$5:$J$26"}</definedName>
    <definedName name="gemutlicheeeeeee" hidden="1">{"'Verkehr-Personen'!$A$5:$J$26"}</definedName>
    <definedName name="germane" hidden="1">{"'Verkehr-Personen'!$A$5:$J$26"}</definedName>
    <definedName name="germanen" hidden="1">{"'Verkehr-Personen'!$A$5:$J$26"}</definedName>
    <definedName name="gescheidle" hidden="1">{"'Verkehr-Personen'!$A$5:$J$26"}</definedName>
    <definedName name="geschichtle" hidden="1">{"'Verkehr-Personen'!$A$5:$J$26"}</definedName>
    <definedName name="gestreift" hidden="1">{"'Verkehr-Personen'!$A$5:$J$26"}</definedName>
    <definedName name="Geweiter" hidden="1">{"'Verkehr-Personen'!$A$5:$J$26"}</definedName>
    <definedName name="gewitter" hidden="1">{"'Verkehr-Personen'!$A$5:$J$26"}</definedName>
    <definedName name="gges" hidden="1">{"'Verkehr-Personen'!$A$5:$J$26"}</definedName>
    <definedName name="glems" hidden="1">{"'Verkehr-Personen'!$A$5:$J$26"}</definedName>
    <definedName name="glemsle" hidden="1">{"'Verkehr-Personen'!$A$5:$J$26"}</definedName>
    <definedName name="glockenblume" hidden="1">{"'Verkehr-Personen'!$A$5:$J$26"}</definedName>
    <definedName name="glotzen" hidden="1">{"'Verkehr-Personen'!$A$5:$J$26"}</definedName>
    <definedName name="goethe" hidden="1">{"'Verkehr-Personen'!$A$5:$J$26"}</definedName>
    <definedName name="goethele" hidden="1">{"'Verkehr-Personen'!$A$5:$J$26"}</definedName>
    <definedName name="gotthardle" hidden="1">{"'Verkehr-Personen'!$A$5:$J$26"}</definedName>
    <definedName name="graf" hidden="1">{"'Verkehr-Personen'!$A$5:$J$26"}</definedName>
    <definedName name="grafle" hidden="1">{"'Verkehr-Personen'!$A$5:$J$26"}</definedName>
    <definedName name="grauaugigig" hidden="1">{"'Verkehr-Personen'!$A$5:$J$26"}</definedName>
    <definedName name="griechen" hidden="1">{"'Verkehr-Personen'!$A$5:$J$26"}</definedName>
    <definedName name="griecheneee" hidden="1">{"'Verkehr-Personen'!$A$5:$J$26"}</definedName>
    <definedName name="griechenland" hidden="1">{"'Verkehr-Personen'!$A$5:$J$26"}</definedName>
    <definedName name="griechenlandddddddd" hidden="1">{"'Verkehr-Personen'!$A$5:$J$26"}</definedName>
    <definedName name="griechenlllsop" hidden="1">{"'Verkehr-Personen'!$A$5:$J$26"}</definedName>
    <definedName name="griechenrr" hidden="1">{"'Verkehr-Personen'!$A$5:$J$26"}</definedName>
    <definedName name="grieckk" hidden="1">{"'Verkehr-Personen'!$A$5:$J$26"}</definedName>
    <definedName name="griessss" hidden="1">{"'Verkehr-Personen'!$A$5:$J$26"}</definedName>
    <definedName name="grocjemöamd" hidden="1">{"'Verkehr-Personen'!$A$5:$J$26"}</definedName>
    <definedName name="grotagnda" hidden="1">{"'Verkehr-Personen'!$A$5:$J$26"}</definedName>
    <definedName name="gruen" hidden="1">{"'Verkehr-Personen'!$A$5:$J$26"}</definedName>
    <definedName name="gruenaegui" hidden="1">{"'Verkehr-Personen'!$A$5:$J$26"}</definedName>
    <definedName name="grunblau" hidden="1">{"'Verkehr-Personen'!$A$5:$J$26"}</definedName>
    <definedName name="gruneweiss" hidden="1">{"'Verkehr-Personen'!$A$5:$J$26"}</definedName>
    <definedName name="grungelb" hidden="1">{"'Verkehr-Personen'!$A$5:$J$26"}</definedName>
    <definedName name="gtvbjk" hidden="1">{"'Verkehr-Personen'!$A$5:$J$26"}</definedName>
    <definedName name="guetle" hidden="1">{"'Verkehr-Personen'!$A$5:$J$26"}</definedName>
    <definedName name="gut" hidden="1">{"'Verkehr-Personen'!$A$5:$J$26"}</definedName>
    <definedName name="gutle" hidden="1">{"'Verkehr-Personen'!$A$5:$J$26"}</definedName>
    <definedName name="habs" hidden="1">{"'Verkehr-Personen'!$A$5:$J$26"}</definedName>
    <definedName name="habsburg" hidden="1">{"'Verkehr-Personen'!$A$5:$J$26"}</definedName>
    <definedName name="haeberle" hidden="1">{"'Verkehr-Personen'!$A$5:$J$26"}</definedName>
    <definedName name="hanna" hidden="1">{"'Verkehr-Personen'!$A$5:$J$26"}</definedName>
    <definedName name="hannele" hidden="1">{"'Verkehr-Personen'!$A$5:$J$26"}</definedName>
    <definedName name="haufle" hidden="1">{"'Verkehr-Personen'!$A$5:$J$26"}</definedName>
    <definedName name="hausle" hidden="1">{"'Verkehr-Personen'!$A$5:$J$26"}</definedName>
    <definedName name="hausleleinielein" hidden="1">{"'Verkehr-Personen'!$A$5:$J$26"}</definedName>
    <definedName name="hautkrebs" hidden="1">{"'Verkehr-Personen'!$A$5:$J$26"}</definedName>
    <definedName name="heckenle" hidden="1">{"'Verkehr-Personen'!$A$5:$J$26"}</definedName>
    <definedName name="heia" hidden="1">{"'Verkehr-Personen'!$A$5:$J$26"}</definedName>
    <definedName name="heinrich" hidden="1">{"'Verkehr-Personen'!$A$5:$J$26"}</definedName>
    <definedName name="heldelfingen" hidden="1">{"'Verkehr-Personen'!$A$5:$J$26"}</definedName>
    <definedName name="hemmingway" hidden="1">{"'Verkehr-Personen'!$A$5:$J$26"}</definedName>
    <definedName name="herbst" hidden="1">{"'Verkehr-Personen'!$A$5:$J$26"}</definedName>
    <definedName name="herzkrebs" hidden="1">{"'Verkehr-Personen'!$A$5:$J$26"}</definedName>
    <definedName name="herzlogle" hidden="1">{"'Verkehr-Personen'!$A$5:$J$26"}</definedName>
    <definedName name="herzog" hidden="1">{"'Verkehr-Personen'!$A$5:$J$26"}</definedName>
    <definedName name="heumaden" hidden="1">{"'Verkehr-Personen'!$A$5:$J$26"}</definedName>
    <definedName name="heunenenen" hidden="1">{"'Verkehr-Personen'!$A$5:$J$26"}</definedName>
    <definedName name="hg" hidden="1">{"'Verkehr-Personen'!$A$5:$J$26"}</definedName>
    <definedName name="hhhhhhhhhhh" hidden="1">{"'Verkehr-Personen'!$A$5:$J$26"}</definedName>
    <definedName name="himmel" hidden="1">{"'Verkehr-Personen'!$A$5:$J$26"}</definedName>
    <definedName name="hintern" hidden="1">{"'Verkehr-Personen'!$A$5:$J$26"}</definedName>
    <definedName name="hirsche" hidden="1">{"'Verkehr-Personen'!$A$5:$J$26"}</definedName>
    <definedName name="hl" hidden="1">{"'Verkehr-Personen'!$A$5:$J$26"}</definedName>
    <definedName name="hocker" hidden="1">{"'Verkehr-Personen'!$A$5:$J$26"}</definedName>
    <definedName name="hoclkerll" hidden="1">{"'Verkehr-Personen'!$A$5:$J$26"}</definedName>
    <definedName name="hoeren" hidden="1">{"'Verkehr-Personen'!$A$5:$J$26"}</definedName>
    <definedName name="hohen" hidden="1">{"'Verkehr-Personen'!$A$5:$J$26"}</definedName>
    <definedName name="hohenzoll" hidden="1">{"'Verkehr-Personen'!$A$5:$J$26"}</definedName>
    <definedName name="hohenzollern" hidden="1">{"'Verkehr-Personen'!$A$5:$J$26"}</definedName>
    <definedName name="ht" hidden="1">{"'Verkehr-Personen'!$A$5:$J$26"}</definedName>
    <definedName name="HTML_CodePage" hidden="1">1252</definedName>
    <definedName name="HTML_Control" hidden="1">{"'Verkehr-Personen'!$A$5:$J$26"}</definedName>
    <definedName name="HTML_Description" hidden="1">""</definedName>
    <definedName name="HTML_Email" hidden="1">""</definedName>
    <definedName name="HTML_Header" hidden="1">"Verkehr-Personen"</definedName>
    <definedName name="HTML_LastUpdate" hidden="1">"08-11-00"</definedName>
    <definedName name="HTML_LineAfter" hidden="1">FALSE</definedName>
    <definedName name="HTML_LineBefore" hidden="1">FALSE</definedName>
    <definedName name="HTML_Name" hidden="1">"Uwe R. Fritsche"</definedName>
    <definedName name="HTML_OBDlg2" hidden="1">TRUE</definedName>
    <definedName name="HTML_OBDlg4" hidden="1">TRUE</definedName>
    <definedName name="HTML_OS" hidden="1">0</definedName>
    <definedName name="HTML_PathFile" hidden="1">"D:\Archiv\G4-results Verkehr-P.htm"</definedName>
    <definedName name="HTML_Title" hidden="1">"G4-ergebnisse"</definedName>
    <definedName name="hubschraubern" hidden="1">{"'Verkehr-Personen'!$A$5:$J$26"}</definedName>
    <definedName name="huehnle" hidden="1">{"'Verkehr-Personen'!$A$5:$J$26"}</definedName>
    <definedName name="huendle" hidden="1">{"'Verkehr-Personen'!$A$5:$J$26"}</definedName>
    <definedName name="humbolde" hidden="1">{"'Verkehr-Personen'!$A$5:$J$26"}</definedName>
    <definedName name="hund" hidden="1">{"'Verkehr-Personen'!$A$5:$J$26"}</definedName>
    <definedName name="hundle" hidden="1">{"'Verkehr-Personen'!$A$5:$J$26"}</definedName>
    <definedName name="hunnen" hidden="1">{"'Verkehr-Personen'!$A$5:$J$26"}</definedName>
    <definedName name="i" hidden="1">{"'Verkehr-Personen'!$A$5:$J$26"}</definedName>
    <definedName name="icheerdverrueckt" hidden="1">{"'Verkehr-Personen'!$A$5:$J$26"}</definedName>
    <definedName name="ichhabedieschnauzevoll" hidden="1">{"'Verkehr-Personen'!$A$5:$J$26"}</definedName>
    <definedName name="ichwillnichtmehr" hidden="1">{"'Verkehr-Personen'!$A$5:$J$26"}</definedName>
    <definedName name="igitt" hidden="1">{"'Verkehr-Personen'!$A$5:$J$26"}</definedName>
    <definedName name="ihrle" hidden="1">{"'Verkehr-Personen'!$A$5:$J$26"}</definedName>
    <definedName name="iii" hidden="1">{"'Verkehr-Personen'!$A$5:$J$26"}</definedName>
    <definedName name="iiihgz" hidden="1">{"'Verkehr-Personen'!$A$5:$J$26"}</definedName>
    <definedName name="iiiii" hidden="1">{"'Verkehr-Personen'!$A$5:$J$26"}</definedName>
    <definedName name="iiiiiiiiiiiiiiiiiiii" hidden="1">{"'Verkehr-Personen'!$A$5:$J$26"}</definedName>
    <definedName name="iiiiiiiiiiiiiiiiiiiiiiiiiii" hidden="1">{"'Verkehr-Personen'!$A$5:$J$26"}</definedName>
    <definedName name="ilkm" hidden="1">{"'Verkehr-Personen'!$A$5:$J$26"}</definedName>
    <definedName name="Ilse" hidden="1">{"'Verkehr-Personen'!$A$5:$J$26"}</definedName>
    <definedName name="ioutt" hidden="1">{"'Verkehr-Personen'!$A$5:$J$26"}</definedName>
    <definedName name="irhle" hidden="1">{"'Verkehr-Personen'!$A$5:$J$26"}</definedName>
    <definedName name="irm" hidden="1">{"'Verkehr-Personen'!$A$5:$J$26"}</definedName>
    <definedName name="italien" hidden="1">{"'Verkehr-Personen'!$A$5:$J$26"}</definedName>
    <definedName name="itititi" hidden="1">{"'Verkehr-Personen'!$A$5:$J$26"}</definedName>
    <definedName name="itititititi" hidden="1">{"'Verkehr-Personen'!$A$5:$J$26"}</definedName>
    <definedName name="iuzt" hidden="1">{"'Verkehr-Personen'!$A$5:$J$26"}</definedName>
    <definedName name="iuztrmnbvc" hidden="1">{"'Verkehr-Personen'!$A$5:$J$26"}</definedName>
    <definedName name="izrew" hidden="1">{"'Verkehr-Personen'!$A$5:$J$26"}</definedName>
    <definedName name="jakobus" hidden="1">{"'Verkehr-Personen'!$A$5:$J$26"}</definedName>
    <definedName name="Jantzer" hidden="1">{"'Verkehr-Personen'!$A$5:$J$26"}</definedName>
    <definedName name="jaohann" hidden="1">{"'Verkehr-Personen'!$A$5:$J$26"}</definedName>
    <definedName name="jesusle" hidden="1">{"'Verkehr-Personen'!$A$5:$J$26"}</definedName>
    <definedName name="jeztnicht" hidden="1">{"'Verkehr-Personen'!$A$5:$J$26"}</definedName>
    <definedName name="jghgkri" hidden="1">{"'Verkehr-Personen'!$A$5:$J$26"}</definedName>
    <definedName name="jghz" hidden="1">{"'Verkehr-Personen'!$A$5:$J$26"}</definedName>
    <definedName name="jjsaöjas" hidden="1">{"'Verkehr-Personen'!$A$5:$J$26"}</definedName>
    <definedName name="joachim" hidden="1">{"'Verkehr-Personen'!$A$5:$J$26"}</definedName>
    <definedName name="Joha" hidden="1">{"'Verkehr-Personen'!$A$5:$J$26"}</definedName>
    <definedName name="johanna" hidden="1">{"'Verkehr-Personen'!$A$5:$J$26"}</definedName>
    <definedName name="johannabett" hidden="1">{"'Verkehr-Personen'!$A$5:$J$26"}</definedName>
    <definedName name="johannd" hidden="1">{"'Verkehr-Personen'!$A$5:$J$26"}</definedName>
    <definedName name="johannnnnna" hidden="1">{"'Verkehr-Personen'!$A$5:$J$26"}</definedName>
    <definedName name="johnannawie" hidden="1">{"'Verkehr-Personen'!$A$5:$J$26"}</definedName>
    <definedName name="Josef" hidden="1">{"'Verkehr-Personen'!$A$5:$J$26"}</definedName>
    <definedName name="josefle" hidden="1">{"'Verkehr-Personen'!$A$5:$J$26"}</definedName>
    <definedName name="jqes" hidden="1">{"'Verkehr-Personen'!$A$5:$J$26"}</definedName>
    <definedName name="jublen" hidden="1">{"'Verkehr-Personen'!$A$5:$J$26"}</definedName>
    <definedName name="judas" hidden="1">{"'Verkehr-Personen'!$A$5:$J$26"}</definedName>
    <definedName name="Juergen" hidden="1">{"'Verkehr-Personen'!$A$5:$J$26"}</definedName>
    <definedName name="JUpp" hidden="1">{"'Verkehr-Personen'!$A$5:$J$26"}</definedName>
    <definedName name="kaetzle" hidden="1">{"'Verkehr-Personen'!$A$5:$J$26"}</definedName>
    <definedName name="kaiser" hidden="1">{"'Verkehr-Personen'!$A$5:$J$26"}</definedName>
    <definedName name="kaiserlel" hidden="1">{"'Verkehr-Personen'!$A$5:$J$26"}</definedName>
    <definedName name="kaopfab" hidden="1">{"'Verkehr-Personen'!$A$5:$J$26"}</definedName>
    <definedName name="kariert" hidden="1">{"'Verkehr-Personen'!$A$5:$J$26"}</definedName>
    <definedName name="karl" hidden="1">{"'Verkehr-Personen'!$A$5:$J$26"}</definedName>
    <definedName name="kartoeffel" hidden="1">{"'Verkehr-Personen'!$A$5:$J$26"}</definedName>
    <definedName name="kartoffel" hidden="1">{"'Verkehr-Personen'!$A$5:$J$26"}</definedName>
    <definedName name="kddkkdk" hidden="1">{"'Verkehr-Personen'!$A$5:$J$26"}</definedName>
    <definedName name="kdues" hidden="1">{"'Verkehr-Personen'!$A$5:$J$26"}</definedName>
    <definedName name="kegeln" hidden="1">{"'Verkehr-Personen'!$A$5:$J$26"}</definedName>
    <definedName name="keindle" hidden="1">{"'Verkehr-Personen'!$A$5:$J$26"}</definedName>
    <definedName name="kelten" hidden="1">{"'Verkehr-Personen'!$A$5:$J$26"}</definedName>
    <definedName name="Kerl" hidden="1">{"'Verkehr-Personen'!$A$5:$J$26"}</definedName>
    <definedName name="kersch" hidden="1">{"'Verkehr-Personen'!$A$5:$J$26"}</definedName>
    <definedName name="khgkhkh" hidden="1">{"'Verkehr-Personen'!$A$5:$J$26"}</definedName>
    <definedName name="kind" hidden="1">{"'Verkehr-Personen'!$A$5:$J$26"}</definedName>
    <definedName name="kindeinchen" hidden="1">{"'Verkehr-Personen'!$A$5:$J$26"}</definedName>
    <definedName name="kindle" hidden="1">{"'Verkehr-Personen'!$A$5:$J$26"}</definedName>
    <definedName name="kindleinchen" hidden="1">{"'Verkehr-Personen'!$A$5:$J$26"}</definedName>
    <definedName name="kirstin" hidden="1">{"'Verkehr-Personen'!$A$5:$J$26"}</definedName>
    <definedName name="kirte" hidden="1">{"'Verkehr-Personen'!$A$5:$J$26"}</definedName>
    <definedName name="kjkjkj" hidden="1">{"'Verkehr-Personen'!$A$5:$J$26"}</definedName>
    <definedName name="kjkjkjkgg" hidden="1">{"'Verkehr-Personen'!$A$5:$J$26"}</definedName>
    <definedName name="kjkjkjkjkjjj" hidden="1">{"'Verkehr-Personen'!$A$5:$J$26"}</definedName>
    <definedName name="kjkjuiz" hidden="1">{"'Verkehr-Personen'!$A$5:$J$26"}</definedName>
    <definedName name="kjkzoew" hidden="1">{"'Verkehr-Personen'!$A$5:$J$26"}</definedName>
    <definedName name="kk" hidden="1">{"'Verkehr-Personen'!$A$5:$J$26"}</definedName>
    <definedName name="kkk" hidden="1">{"'Verkehr-Personen'!$A$5:$J$26"}</definedName>
    <definedName name="kkkkk" hidden="1">{"'Verkehr-Personen'!$A$5:$J$26"}</definedName>
    <definedName name="kköüöü" hidden="1">{"'Verkehr-Personen'!$A$5:$J$26"}</definedName>
    <definedName name="klau" hidden="1">{"'Verkehr-Personen'!$A$5:$J$26"}</definedName>
    <definedName name="Klaus" hidden="1">{"'Verkehr-Personen'!$A$5:$J$26"}</definedName>
    <definedName name="Klauspeter" hidden="1">{"'Verkehr-Personen'!$A$5:$J$26"}</definedName>
    <definedName name="kleid" hidden="1">{"'Verkehr-Personen'!$A$5:$J$26"}</definedName>
    <definedName name="kleinundblond" hidden="1">{"'Verkehr-Personen'!$A$5:$J$26"}</definedName>
    <definedName name="klkj" hidden="1">{"'Verkehr-Personen'!$A$5:$J$26"}</definedName>
    <definedName name="koenig" hidden="1">{"'Verkehr-Personen'!$A$5:$J$26"}</definedName>
    <definedName name="koersch" hidden="1">{"'Verkehr-Personen'!$A$5:$J$26"}</definedName>
    <definedName name="komputerle" hidden="1">{"'Verkehr-Personen'!$A$5:$J$26"}</definedName>
    <definedName name="kopf" hidden="1">{"'Verkehr-Personen'!$A$5:$J$26"}</definedName>
    <definedName name="kopfab" hidden="1">{"'Verkehr-Personen'!$A$5:$J$26"}</definedName>
    <definedName name="kopff" hidden="1">{"'Verkehr-Personen'!$A$5:$J$26"}</definedName>
    <definedName name="kopfffab" hidden="1">{"'Verkehr-Personen'!$A$5:$J$26"}</definedName>
    <definedName name="krach" hidden="1">{"'Verkehr-Personen'!$A$5:$J$26"}</definedName>
    <definedName name="kraut" hidden="1">{"'Verkehr-Personen'!$A$5:$J$26"}</definedName>
    <definedName name="krebse" hidden="1">{"'Verkehr-Personen'!$A$5:$J$26"}</definedName>
    <definedName name="krippenle" hidden="1">{"'Verkehr-Personen'!$A$5:$J$26"}</definedName>
    <definedName name="Kudret" hidden="1">{"'Verkehr-Personen'!$A$5:$J$26"}</definedName>
    <definedName name="kuhftap" hidden="1">{"'Verkehr-Personen'!$A$5:$J$26"}</definedName>
    <definedName name="kuhfu" hidden="1">{"'Verkehr-Personen'!$A$5:$J$26"}</definedName>
    <definedName name="kumpf" hidden="1">{"'Verkehr-Personen'!$A$5:$J$26"}</definedName>
    <definedName name="kunsterle" hidden="1">{"'Verkehr-Personen'!$A$5:$J$26"}</definedName>
    <definedName name="kusnnsopz" hidden="1">{"'Verkehr-Personen'!$A$5:$J$26"}</definedName>
    <definedName name="laendle" hidden="1">{"'Verkehr-Personen'!$A$5:$J$26"}</definedName>
    <definedName name="laödl" hidden="1">{"'Verkehr-Personen'!$A$5:$J$26"}</definedName>
    <definedName name="laufen" hidden="1">{"'Verkehr-Personen'!$A$5:$J$26"}</definedName>
    <definedName name="leon" hidden="1">{"'Verkehr-Personen'!$A$5:$J$26"}</definedName>
    <definedName name="leonie" hidden="1">{"'Verkehr-Personen'!$A$5:$J$26"}</definedName>
    <definedName name="lesen" hidden="1">{"'Verkehr-Personen'!$A$5:$J$26"}</definedName>
    <definedName name="leten" hidden="1">{"'Verkehr-Personen'!$A$5:$J$26"}</definedName>
    <definedName name="liebeleute" hidden="1">{"'Verkehr-Personen'!$A$5:$J$26"}</definedName>
    <definedName name="liederlich" hidden="1">{"'Verkehr-Personen'!$A$5:$J$26"}</definedName>
    <definedName name="liste" hidden="1">{"'Verkehr-Personen'!$A$5:$J$26"}</definedName>
    <definedName name="listennn" hidden="1">{"'Verkehr-Personen'!$A$5:$J$26"}</definedName>
    <definedName name="llflfl" hidden="1">{"'Verkehr-Personen'!$A$5:$J$26"}</definedName>
    <definedName name="llllll" hidden="1">{"'Verkehr-Personen'!$A$5:$J$26"}</definedName>
    <definedName name="llllllllll" hidden="1">{"'Verkehr-Personen'!$A$5:$J$26"}</definedName>
    <definedName name="lllllllllllllll" hidden="1">{"'Verkehr-Personen'!$A$5:$J$26"}</definedName>
    <definedName name="loeten" hidden="1">{"'Verkehr-Personen'!$A$5:$J$26"}</definedName>
    <definedName name="louise" hidden="1">{"'Verkehr-Personen'!$A$5:$J$26"}</definedName>
    <definedName name="luftroehrenkrebs" hidden="1">{"'Verkehr-Personen'!$A$5:$J$26"}</definedName>
    <definedName name="lungen" hidden="1">{"'Verkehr-Personen'!$A$5:$J$26"}</definedName>
    <definedName name="lungenkrebs" hidden="1">{"'Verkehr-Personen'!$A$5:$J$26"}</definedName>
    <definedName name="lungentzuendung" hidden="1">{"'Verkehr-Personen'!$A$5:$J$26"}</definedName>
    <definedName name="macle" hidden="1">{"'Verkehr-Personen'!$A$5:$J$26"}</definedName>
    <definedName name="magenkrebs" hidden="1">{"'Verkehr-Personen'!$A$5:$J$26"}</definedName>
    <definedName name="margot" hidden="1">{"'Verkehr-Personen'!$A$5:$J$26"}</definedName>
    <definedName name="maria" hidden="1">{"'Verkehr-Personen'!$A$5:$J$26"}</definedName>
    <definedName name="mariacallas" hidden="1">{"'Verkehr-Personen'!$A$5:$J$26"}</definedName>
    <definedName name="mariale" hidden="1">{"'Verkehr-Personen'!$A$5:$J$26"}</definedName>
    <definedName name="Marie" hidden="1">{"'Verkehr-Personen'!$A$5:$J$26"}</definedName>
    <definedName name="mariechen" hidden="1">{"'Verkehr-Personen'!$A$5:$J$26"}</definedName>
    <definedName name="mark" hidden="1">{"'Verkehr-Personen'!$A$5:$J$26"}</definedName>
    <definedName name="markreber" hidden="1">{"'Verkehr-Personen'!$A$5:$J$26"}</definedName>
    <definedName name="mary" hidden="1">{"'Verkehr-Personen'!$A$5:$J$26"}</definedName>
    <definedName name="maryreberle" hidden="1">{"'Verkehr-Personen'!$A$5:$J$26"}</definedName>
    <definedName name="maximilian" hidden="1">{"'Verkehr-Personen'!$A$5:$J$26"}</definedName>
    <definedName name="maximiliane" hidden="1">{"'Verkehr-Personen'!$A$5:$J$26"}</definedName>
    <definedName name="mayreber" hidden="1">{"'Verkehr-Personen'!$A$5:$J$26"}</definedName>
    <definedName name="mefisto" hidden="1">{"'Verkehr-Personen'!$A$5:$J$26"}</definedName>
    <definedName name="mehreengele" hidden="1">{"'Verkehr-Personen'!$A$5:$J$26"}</definedName>
    <definedName name="mehringen" hidden="1">{"'Verkehr-Personen'!$A$5:$J$26"}</definedName>
    <definedName name="meier" hidden="1">{"'Verkehr-Personen'!$A$5:$J$26"}</definedName>
    <definedName name="meierle" hidden="1">{"'Verkehr-Personen'!$A$5:$J$26"}</definedName>
    <definedName name="meinle" hidden="1">{"'Verkehr-Personen'!$A$5:$J$26"}</definedName>
    <definedName name="mensch" hidden="1">{"'Verkehr-Personen'!$A$5:$J$26"}</definedName>
    <definedName name="ment" hidden="1">{"'Verkehr-Personen'!$A$5:$J$26"}</definedName>
    <definedName name="mercedes" hidden="1">{"'Verkehr-Personen'!$A$5:$J$26"}</definedName>
    <definedName name="mesterle" hidden="1">{"'Verkehr-Personen'!$A$5:$J$26"}</definedName>
    <definedName name="metzgerle" hidden="1">{"'Verkehr-Personen'!$A$5:$J$26"}</definedName>
    <definedName name="michael" hidden="1">{"'Verkehr-Personen'!$A$5:$J$26"}</definedName>
    <definedName name="michelengenll" hidden="1">{"'Verkehr-Personen'!$A$5:$J$26"}</definedName>
    <definedName name="Micht" hidden="1">{"'Verkehr-Personen'!$A$5:$J$26"}</definedName>
    <definedName name="Mikel" hidden="1">{"'Verkehr-Personen'!$A$5:$J$26"}</definedName>
    <definedName name="mistle" hidden="1">{"'Verkehr-Personen'!$A$5:$J$26"}</definedName>
    <definedName name="mmyl" hidden="1">{"'Verkehr-Personen'!$A$5:$J$26"}</definedName>
    <definedName name="mo" hidden="1">{"'Verkehr-Personen'!$A$5:$J$26"}</definedName>
    <definedName name="monika" hidden="1">{"'Verkehr-Personen'!$A$5:$J$26"}</definedName>
    <definedName name="Moses" hidden="1">{"'Verkehr-Personen'!$A$5:$J$26"}</definedName>
    <definedName name="motorraf" hidden="1">{"'Verkehr-Personen'!$A$5:$J$26"}</definedName>
    <definedName name="Muell" hidden="1">{"'Verkehr-Personen'!$A$5:$J$26"}</definedName>
    <definedName name="Mueller" hidden="1">{"'Verkehr-Personen'!$A$5:$J$26"}</definedName>
    <definedName name="muellerle" hidden="1">{"'Verkehr-Personen'!$A$5:$J$26"}</definedName>
    <definedName name="mzhmhmh" hidden="1">{"'Verkehr-Personen'!$A$5:$J$26"}</definedName>
    <definedName name="natur" hidden="1">{"'Verkehr-Personen'!$A$5:$J$26"}</definedName>
    <definedName name="nbmdrtzfgvb" hidden="1">{"'Verkehr-Personen'!$A$5:$J$26"}</definedName>
    <definedName name="neapel" hidden="1">{"'Verkehr-Personen'!$A$5:$J$26"}</definedName>
    <definedName name="nelke" hidden="1">{"'Verkehr-Personen'!$A$5:$J$26"}</definedName>
    <definedName name="nicht" hidden="1">{"'Verkehr-Personen'!$A$5:$J$26"}</definedName>
    <definedName name="niederzoll" hidden="1">{"'Verkehr-Personen'!$A$5:$J$26"}</definedName>
    <definedName name="nierenkrebs" hidden="1">{"'Verkehr-Personen'!$A$5:$J$26"}</definedName>
    <definedName name="njet" hidden="1">{"'Verkehr-Personen'!$A$5:$J$26"}</definedName>
    <definedName name="njetnein" hidden="1">{"'Verkehr-Personen'!$A$5:$J$26"}</definedName>
    <definedName name="njetnonyes" hidden="1">{"'Verkehr-Personen'!$A$5:$J$26"}</definedName>
    <definedName name="njnieptr" hidden="1">{"'Verkehr-Personen'!$A$5:$J$26"}</definedName>
    <definedName name="nnnnnnn" hidden="1">{"'Verkehr-Personen'!$A$5:$J$26"}</definedName>
    <definedName name="nnnnnnnnnnniii" hidden="1">{"'Verkehr-Personen'!$A$5:$J$26"}</definedName>
    <definedName name="nnnnnnnnnnnnnn" hidden="1">{"'Verkehr-Personen'!$A$5:$J$26"}</definedName>
    <definedName name="Noah" hidden="1">{"'Verkehr-Personen'!$A$5:$J$26"}</definedName>
    <definedName name="non" hidden="1">{"'Verkehr-Personen'!$A$5:$J$26"}</definedName>
    <definedName name="Norbert" hidden="1">{"'Verkehr-Personen'!$A$5:$J$26"}</definedName>
    <definedName name="not" hidden="1">{"'Verkehr-Personen'!$A$5:$J$26"}</definedName>
    <definedName name="notnonn" hidden="1">{"'Verkehr-Personen'!$A$5:$J$26"}</definedName>
    <definedName name="nottele" hidden="1">{"'Verkehr-Personen'!$A$5:$J$26"}</definedName>
    <definedName name="nudel" hidden="1">{"'Verkehr-Personen'!$A$5:$J$26"}</definedName>
    <definedName name="öäöäöä" hidden="1">{"'Verkehr-Personen'!$A$5:$J$26"}</definedName>
    <definedName name="oben" hidden="1">{"'Verkehr-Personen'!$A$5:$J$26"}</definedName>
    <definedName name="ocujeuzl" hidden="1">{"'Verkehr-Personen'!$A$5:$J$26"}</definedName>
    <definedName name="odxododo" hidden="1">{"'Verkehr-Personen'!$A$5:$J$26"}</definedName>
    <definedName name="oesterreich" hidden="1">{"'Verkehr-Personen'!$A$5:$J$26"}</definedName>
    <definedName name="ogotle" hidden="1">{"'Verkehr-Personen'!$A$5:$J$26"}</definedName>
    <definedName name="ogott" hidden="1">{"'Verkehr-Personen'!$A$5:$J$26"}</definedName>
    <definedName name="oioi" hidden="1">{"'Verkehr-Personen'!$A$5:$J$26"}</definedName>
    <definedName name="oioip" hidden="1">{"'Verkehr-Personen'!$A$5:$J$26"}</definedName>
    <definedName name="Olaf" hidden="1">{"'Verkehr-Personen'!$A$5:$J$26"}</definedName>
    <definedName name="ookkkffffff" hidden="1">{"'Verkehr-Personen'!$A$5:$J$26"}</definedName>
    <definedName name="ooo" hidden="1">{"'Verkehr-Personen'!$A$5:$J$26"}</definedName>
    <definedName name="oooo" hidden="1">{"'Verkehr-Personen'!$A$5:$J$26"}</definedName>
    <definedName name="ooooo" hidden="1">{"'Verkehr-Personen'!$A$5:$J$26"}</definedName>
    <definedName name="ooooooo" hidden="1">{"'Verkehr-Personen'!$A$5:$J$26"}</definedName>
    <definedName name="öööööööööööööö" hidden="1">{"'Verkehr-Personen'!$A$5:$J$26"}</definedName>
    <definedName name="ooooopzt" hidden="1">{"'Verkehr-Personen'!$A$5:$J$26"}</definedName>
    <definedName name="oooppppp" hidden="1">{"'Verkehr-Personen'!$A$5:$J$26"}</definedName>
    <definedName name="oouzt8" hidden="1">{"'Verkehr-Personen'!$A$5:$J$26"}</definedName>
    <definedName name="operle" hidden="1">{"'Verkehr-Personen'!$A$5:$J$26"}</definedName>
    <definedName name="ororjkfkmf" hidden="1">{"'Verkehr-Personen'!$A$5:$J$26"}</definedName>
    <definedName name="otto" hidden="1">{"'Verkehr-Personen'!$A$5:$J$26"}</definedName>
    <definedName name="oui" hidden="1">{"'Verkehr-Personen'!$A$5:$J$26"}</definedName>
    <definedName name="ouiuuztr" hidden="1">{"'Verkehr-Personen'!$A$5:$J$26"}</definedName>
    <definedName name="outi" hidden="1">{"'Verkehr-Personen'!$A$5:$J$26"}</definedName>
    <definedName name="parma" hidden="1">{"'Verkehr-Personen'!$A$5:$J$26"}</definedName>
    <definedName name="patrick" hidden="1">{"'Verkehr-Personen'!$A$5:$J$26"}</definedName>
    <definedName name="Peter" hidden="1">{"'Verkehr-Personen'!$A$5:$J$26"}</definedName>
    <definedName name="petrus" hidden="1">{"'Verkehr-Personen'!$A$5:$J$26"}</definedName>
    <definedName name="pfarrerle" hidden="1">{"'Verkehr-Personen'!$A$5:$J$26"}</definedName>
    <definedName name="Pferdle" hidden="1">{"'Verkehr-Personen'!$A$5:$J$26"}</definedName>
    <definedName name="Phillip" hidden="1">{"'Verkehr-Personen'!$A$5:$J$26"}</definedName>
    <definedName name="pit" hidden="1">{"'Verkehr-Personen'!$A$5:$J$26"}</definedName>
    <definedName name="pitpot" hidden="1">{"'Verkehr-Personen'!$A$5:$J$26"}</definedName>
    <definedName name="piztrewq" hidden="1">{"'Verkehr-Personen'!$A$5:$J$26"}</definedName>
    <definedName name="plkjzr" hidden="1">{"'Verkehr-Personen'!$A$5:$J$26"}</definedName>
    <definedName name="plkplokm" hidden="1">{"'Verkehr-Personen'!$A$5:$J$26"}</definedName>
    <definedName name="pmjihz" hidden="1">{"'Verkehr-Personen'!$A$5:$J$26"}</definedName>
    <definedName name="poi" hidden="1">{"'Verkehr-Personen'!$A$5:$J$26"}</definedName>
    <definedName name="pooooooooooooo" hidden="1">{"'Verkehr-Personen'!$A$5:$J$26"}</definedName>
    <definedName name="popo" hidden="1">{"'Verkehr-Personen'!$A$5:$J$26"}</definedName>
    <definedName name="popole" hidden="1">{"'Verkehr-Personen'!$A$5:$J$26"}</definedName>
    <definedName name="popolein" hidden="1">{"'Verkehr-Personen'!$A$5:$J$26"}</definedName>
    <definedName name="popoleinchen" hidden="1">{"'Verkehr-Personen'!$A$5:$J$26"}</definedName>
    <definedName name="porsche" hidden="1">{"'Verkehr-Personen'!$A$5:$J$26"}</definedName>
    <definedName name="ppppppoo" hidden="1">{"'Verkehr-Personen'!$A$5:$J$26"}</definedName>
    <definedName name="ppppppppppppppppp" hidden="1">{"'Verkehr-Personen'!$A$5:$J$26"}</definedName>
    <definedName name="pppppppppppppppppppsss" hidden="1">{"'Verkehr-Personen'!$A$5:$J$26"}</definedName>
    <definedName name="prewei" hidden="1">{"'Verkehr-Personen'!$A$5:$J$26"}</definedName>
    <definedName name="prewi" hidden="1">{"'Verkehr-Personen'!$A$5:$J$26"}</definedName>
    <definedName name="prewo" hidden="1">{"'Verkehr-Personen'!$A$5:$J$26"}</definedName>
    <definedName name="prewu" hidden="1">{"'Verkehr-Personen'!$A$5:$J$26"}</definedName>
    <definedName name="privwi" hidden="1">{"'Verkehr-Personen'!$A$5:$J$26"}</definedName>
    <definedName name="probialld" hidden="1">{"'Verkehr-Personen'!$A$5:$J$26"}</definedName>
    <definedName name="prostatakrebs" hidden="1">{"'Verkehr-Personen'!$A$5:$J$26"}</definedName>
    <definedName name="prttyp" hidden="1">{"'Verkehr-Personen'!$A$5:$J$26"}</definedName>
    <definedName name="pummelig" hidden="1">{"'Verkehr-Personen'!$A$5:$J$26"}</definedName>
    <definedName name="pummmmmmel" hidden="1">{"'Verkehr-Personen'!$A$5:$J$26"}</definedName>
    <definedName name="pundelelal" hidden="1">{"'Verkehr-Personen'!$A$5:$J$26"}</definedName>
    <definedName name="puppe" hidden="1">{"'Verkehr-Personen'!$A$5:$J$26"}</definedName>
    <definedName name="putzetle" hidden="1">{"'Verkehr-Personen'!$A$5:$J$26"}</definedName>
    <definedName name="qadyvc" hidden="1">{"'Verkehr-Personen'!$A$5:$J$26"}</definedName>
    <definedName name="QAE" hidden="1">{"'Verkehr-Personen'!$A$5:$J$26"}</definedName>
    <definedName name="qaeydfv" hidden="1">{"'Verkehr-Personen'!$A$5:$J$26"}</definedName>
    <definedName name="qesfhn" hidden="1">{"'Verkehr-Personen'!$A$5:$J$26"}</definedName>
    <definedName name="qkjkl" hidden="1">{"'Verkehr-Personen'!$A$5:$J$26"}</definedName>
    <definedName name="qr" hidden="1">{"'Verkehr-Personen'!$A$5:$J$26"}</definedName>
    <definedName name="qwklwlk" hidden="1">{"'Verkehr-Personen'!$A$5:$J$26"}</definedName>
    <definedName name="QWSR" hidden="1">{"'Verkehr-Personen'!$A$5:$J$26"}</definedName>
    <definedName name="qwtsb" hidden="1">{"'Verkehr-Personen'!$A$5:$J$26"}</definedName>
    <definedName name="rdzjghv" hidden="1">{"'Verkehr-Personen'!$A$5:$J$26"}</definedName>
    <definedName name="reber" hidden="1">{"'Verkehr-Personen'!$A$5:$J$26"}</definedName>
    <definedName name="reberlllllotlt" hidden="1">{"'Verkehr-Personen'!$A$5:$J$26"}</definedName>
    <definedName name="regen" hidden="1">{"'Verkehr-Personen'!$A$5:$J$26"}</definedName>
    <definedName name="regenle" hidden="1">{"'Verkehr-Personen'!$A$5:$J$26"}</definedName>
    <definedName name="regenwetter" hidden="1">{"'Verkehr-Personen'!$A$5:$J$26"}</definedName>
    <definedName name="regenwurm" hidden="1">{"'Verkehr-Personen'!$A$5:$J$26"}</definedName>
    <definedName name="reichle" hidden="1">{"'Verkehr-Personen'!$A$5:$J$26"}</definedName>
    <definedName name="reis" hidden="1">{"'Verkehr-Personen'!$A$5:$J$26"}</definedName>
    <definedName name="reisssig" hidden="1">{"'Verkehr-Personen'!$A$5:$J$26"}</definedName>
    <definedName name="reiten" hidden="1">{"'Verkehr-Personen'!$A$5:$J$26"}</definedName>
    <definedName name="renault" hidden="1">{"'Verkehr-Personen'!$A$5:$J$26"}</definedName>
    <definedName name="rennenn" hidden="1">{"'Verkehr-Personen'!$A$5:$J$26"}</definedName>
    <definedName name="rennnnnnen" hidden="1">{"'Verkehr-Personen'!$A$5:$J$26"}</definedName>
    <definedName name="richtig" hidden="1">{"'Verkehr-Personen'!$A$5:$J$26"}</definedName>
    <definedName name="rohracker" hidden="1">{"'Verkehr-Personen'!$A$5:$J$26"}</definedName>
    <definedName name="rom" hidden="1">{"'Verkehr-Personen'!$A$5:$J$26"}</definedName>
    <definedName name="rose" hidden="1">{"'Verkehr-Personen'!$A$5:$J$26"}</definedName>
    <definedName name="rosenkohl" hidden="1">{"'Verkehr-Personen'!$A$5:$J$26"}</definedName>
    <definedName name="rosenkohlim" hidden="1">{"'Verkehr-Personen'!$A$5:$J$26"}</definedName>
    <definedName name="rosenrot" hidden="1">{"'Verkehr-Personen'!$A$5:$J$26"}</definedName>
    <definedName name="rostenrot" hidden="1">{"'Verkehr-Personen'!$A$5:$J$26"}</definedName>
    <definedName name="rot" hidden="1">{"'Verkehr-Personen'!$A$5:$J$26"}</definedName>
    <definedName name="rotblau" hidden="1">{"'Verkehr-Personen'!$A$5:$J$26"}</definedName>
    <definedName name="rotbraun" hidden="1">{"'Verkehr-Personen'!$A$5:$J$26"}</definedName>
    <definedName name="rotgelb" hidden="1">{"'Verkehr-Personen'!$A$5:$J$26"}</definedName>
    <definedName name="rotgruen" hidden="1">{"'Verkehr-Personen'!$A$5:$J$26"}</definedName>
    <definedName name="rotoel" hidden="1">{"'Verkehr-Personen'!$A$5:$J$26"}</definedName>
    <definedName name="rotrosa" hidden="1">{"'Verkehr-Personen'!$A$5:$J$26"}</definedName>
    <definedName name="rotrose" hidden="1">{"'Verkehr-Personen'!$A$5:$J$26"}</definedName>
    <definedName name="rotvilolett" hidden="1">{"'Verkehr-Personen'!$A$5:$J$26"}</definedName>
    <definedName name="roüawpsdjykv" hidden="1">{"'Verkehr-Personen'!$A$5:$J$26"}</definedName>
    <definedName name="rrrrr" hidden="1">{"'Verkehr-Personen'!$A$5:$J$26"}</definedName>
    <definedName name="rrrrrrrr" hidden="1">{"'Verkehr-Personen'!$A$5:$J$26"}</definedName>
    <definedName name="rrrrrrrrrr" hidden="1">{"'Verkehr-Personen'!$A$5:$J$26"}</definedName>
    <definedName name="saarlaender" hidden="1">{"'Verkehr-Personen'!$A$5:$J$26"}</definedName>
    <definedName name="sabine" hidden="1">{"'Verkehr-Personen'!$A$5:$J$26"}</definedName>
    <definedName name="sabinerin" hidden="1">{"'Verkehr-Personen'!$A$5:$J$26"}</definedName>
    <definedName name="saenger" hidden="1">{"'Verkehr-Personen'!$A$5:$J$26"}</definedName>
    <definedName name="saengerchen" hidden="1">{"'Verkehr-Personen'!$A$5:$J$26"}</definedName>
    <definedName name="saengerle" hidden="1">{"'Verkehr-Personen'!$A$5:$J$26"}</definedName>
    <definedName name="sakra" hidden="1">{"'Verkehr-Personen'!$A$5:$J$26"}</definedName>
    <definedName name="sas" hidden="1">{"'Verkehr-Personen'!$A$5:$J$26"}</definedName>
    <definedName name="satan" hidden="1">{"'Verkehr-Personen'!$A$5:$J$26"}</definedName>
    <definedName name="satansbrut" hidden="1">{"'Verkehr-Personen'!$A$5:$J$26"}</definedName>
    <definedName name="satansmensch" hidden="1">{"'Verkehr-Personen'!$A$5:$J$26"}</definedName>
    <definedName name="saubloed" hidden="1">{"'Verkehr-Personen'!$A$5:$J$26"}</definedName>
    <definedName name="sauerkrat" hidden="1">{"'Verkehr-Personen'!$A$5:$J$26"}</definedName>
    <definedName name="sauerkraut" hidden="1">{"'Verkehr-Personen'!$A$5:$J$26"}</definedName>
    <definedName name="schickeawald" hidden="1">{"'Verkehr-Personen'!$A$5:$J$26"}</definedName>
    <definedName name="schiller" hidden="1">{"'Verkehr-Personen'!$A$5:$J$26"}</definedName>
    <definedName name="schlingel" hidden="1">{"'Verkehr-Personen'!$A$5:$J$26"}</definedName>
    <definedName name="Schmidt" hidden="1">{"'Verkehr-Personen'!$A$5:$J$26"}</definedName>
    <definedName name="schnee" hidden="1">{"'Verkehr-Personen'!$A$5:$J$26"}</definedName>
    <definedName name="schneewittchen" hidden="1">{"'Verkehr-Personen'!$A$5:$J$26"}</definedName>
    <definedName name="schnuiuztre" hidden="1">{"'Verkehr-Personen'!$A$5:$J$26"}</definedName>
    <definedName name="schnupfen" hidden="1">{"'Verkehr-Personen'!$A$5:$J$26"}</definedName>
    <definedName name="schnurpit" hidden="1">{"'Verkehr-Personen'!$A$5:$J$26"}</definedName>
    <definedName name="Schott" hidden="1">{"'Verkehr-Personen'!$A$5:$J$26"}</definedName>
    <definedName name="schraenkle" hidden="1">{"'Verkehr-Personen'!$A$5:$J$26"}</definedName>
    <definedName name="schrauben" hidden="1">{"'Verkehr-Personen'!$A$5:$J$26"}</definedName>
    <definedName name="schreiberle" hidden="1">{"'Verkehr-Personen'!$A$5:$J$26"}</definedName>
    <definedName name="schutz" hidden="1">{"'Verkehr-Personen'!$A$5:$J$26"}</definedName>
    <definedName name="schwargle" hidden="1">{"'Verkehr-Personen'!$A$5:$J$26"}</definedName>
    <definedName name="schwartz" hidden="1">{"'Verkehr-Personen'!$A$5:$J$26"}</definedName>
    <definedName name="schwarz" hidden="1">{"'Verkehr-Personen'!$A$5:$J$26"}</definedName>
    <definedName name="schwarzblau" hidden="1">{"'Verkehr-Personen'!$A$5:$J$26"}</definedName>
    <definedName name="schwarzbraun" hidden="1">{"'Verkehr-Personen'!$A$5:$J$26"}</definedName>
    <definedName name="schwarzgelb" hidden="1">{"'Verkehr-Personen'!$A$5:$J$26"}</definedName>
    <definedName name="schwarzhaupt" hidden="1">{"'Verkehr-Personen'!$A$5:$J$26"}</definedName>
    <definedName name="schwarzrot" hidden="1">{"'Verkehr-Personen'!$A$5:$J$26"}</definedName>
    <definedName name="schwarzwald" hidden="1">{"'Verkehr-Personen'!$A$5:$J$26"}</definedName>
    <definedName name="schwarzweiss" hidden="1">{"'Verkehr-Personen'!$A$5:$J$26"}</definedName>
    <definedName name="schweeweisschen" hidden="1">{"'Verkehr-Personen'!$A$5:$J$26"}</definedName>
    <definedName name="schweinefusse" hidden="1">{"'Verkehr-Personen'!$A$5:$J$26"}</definedName>
    <definedName name="schweinfef" hidden="1">{"'Verkehr-Personen'!$A$5:$J$26"}</definedName>
    <definedName name="schweinfett" hidden="1">{"'Verkehr-Personen'!$A$5:$J$26"}</definedName>
    <definedName name="sdcsds" hidden="1">{"'Verkehr-Personen'!$A$5:$J$26"}</definedName>
    <definedName name="sdf" hidden="1">{"'Verkehr-Personen'!$A$5:$J$26"}</definedName>
    <definedName name="sdfdffds" hidden="1">{"'Verkehr-Personen'!$A$5:$J$26"}</definedName>
    <definedName name="sdfklx" hidden="1">{"'Verkehr-Personen'!$A$5:$J$26"}</definedName>
    <definedName name="sdfsd" hidden="1">{"'Verkehr-Personen'!$A$5:$J$26"}</definedName>
    <definedName name="sdfserdfgvc" hidden="1">{"'Verkehr-Personen'!$A$5:$J$26"}</definedName>
    <definedName name="sdfyklaseklö" hidden="1">{"'Verkehr-Personen'!$A$5:$J$26"}</definedName>
    <definedName name="sdk" hidden="1">{"'Verkehr-Personen'!$A$5:$J$26"}</definedName>
    <definedName name="sdres" hidden="1">{"'Verkehr-Personen'!$A$5:$J$26"}</definedName>
    <definedName name="sds" hidden="1">{"'Verkehr-Personen'!$A$5:$J$26"}</definedName>
    <definedName name="sdsddsfsdzurt" hidden="1">{"'Verkehr-Personen'!$A$5:$J$26"}</definedName>
    <definedName name="sdswes" hidden="1">{"'Verkehr-Personen'!$A$5:$J$26"}</definedName>
    <definedName name="sed" hidden="1">{"'Verkehr-Personen'!$A$5:$J$26"}</definedName>
    <definedName name="seinle" hidden="1">{"'Verkehr-Personen'!$A$5:$J$26"}</definedName>
    <definedName name="serae" hidden="1">{"'Verkehr-Personen'!$A$5:$J$26"}</definedName>
    <definedName name="sfd" hidden="1">{"'Verkehr-Personen'!$A$5:$J$26"}</definedName>
    <definedName name="shckoe" hidden="1">{"'Verkehr-Personen'!$A$5:$J$26"}</definedName>
    <definedName name="shutz" hidden="1">{"'Verkehr-Personen'!$A$5:$J$26"}</definedName>
    <definedName name="sidslls" hidden="1">{"'Verkehr-Personen'!$A$5:$J$26"}</definedName>
    <definedName name="simsenkrebsler" hidden="1">{"'Verkehr-Personen'!$A$5:$J$26"}</definedName>
    <definedName name="skajiiunbv" hidden="1">{"'Verkehr-Personen'!$A$5:$J$26"}</definedName>
    <definedName name="sklsiufysxcm" hidden="1">{"'Verkehr-Personen'!$A$5:$J$26"}</definedName>
    <definedName name="sks" hidden="1">{"'Verkehr-Personen'!$A$5:$J$26"}</definedName>
    <definedName name="skurnns" hidden="1">{"'Verkehr-Personen'!$A$5:$J$26"}</definedName>
    <definedName name="sommer" hidden="1">{"'Verkehr-Personen'!$A$5:$J$26"}</definedName>
    <definedName name="Sonnenschein" hidden="1">{"'Verkehr-Personen'!$A$5:$J$26"}</definedName>
    <definedName name="spanien" hidden="1">{"'Verkehr-Personen'!$A$5:$J$26"}</definedName>
    <definedName name="sportlern" hidden="1">{"'Verkehr-Personen'!$A$5:$J$26"}</definedName>
    <definedName name="ss" hidden="1">{"'Verkehr-Personen'!$A$5:$J$26"}</definedName>
    <definedName name="sscheißdrechk" hidden="1">{"'Verkehr-Personen'!$A$5:$J$26"}</definedName>
    <definedName name="ssdss" hidden="1">{"'Verkehr-Personen'!$A$5:$J$26"}</definedName>
    <definedName name="sskdas" hidden="1">{"'Verkehr-Personen'!$A$5:$J$26"}</definedName>
    <definedName name="sss" hidden="1">{"'Verkehr-Personen'!$A$5:$J$26"}</definedName>
    <definedName name="ssss" hidden="1">{"'Verkehr-Personen'!$A$5:$J$26"}</definedName>
    <definedName name="sssss" hidden="1">{"'Verkehr-Personen'!$A$5:$J$26"}</definedName>
    <definedName name="ssssssssssssss" hidden="1">{"'Verkehr-Personen'!$A$5:$J$26"}</definedName>
    <definedName name="ssssssssssssssssssss" hidden="1">{"'Verkehr-Personen'!$A$5:$J$26"}</definedName>
    <definedName name="sssssssssssssssssssssssssssssssssss" hidden="1">{"'Verkehr-Personen'!$A$5:$J$26"}</definedName>
    <definedName name="stist" hidden="1">{"'Verkehr-Personen'!$A$5:$J$26"}</definedName>
    <definedName name="storbeck" hidden="1">{"'Verkehr-Personen'!$A$5:$J$26"}</definedName>
    <definedName name="strotbeck" hidden="1">{"'Verkehr-Personen'!$A$5:$J$26"}</definedName>
    <definedName name="strotbekck" hidden="1">{"'Verkehr-Personen'!$A$5:$J$26"}</definedName>
    <definedName name="stuehle" hidden="1">{"'Verkehr-Personen'!$A$5:$J$26"}</definedName>
    <definedName name="stufenle" hidden="1">{"'Verkehr-Personen'!$A$5:$J$26"}</definedName>
    <definedName name="suableidis" hidden="1">{"'Verkehr-Personen'!$A$5:$J$26"}</definedName>
    <definedName name="Subtitle">'...in other currency'!$H$7</definedName>
    <definedName name="Subtitle_2">#REF!</definedName>
    <definedName name="SubtitleEUR">'Cost of solar per country_inEUR'!$H$7</definedName>
    <definedName name="suerbleod" hidden="1">{"'Verkehr-Personen'!$A$5:$J$26"}</definedName>
    <definedName name="sx" hidden="1">{"'Verkehr-Personen'!$A$5:$J$26"}</definedName>
    <definedName name="sxc" hidden="1">{"'Verkehr-Personen'!$A$5:$J$26"}</definedName>
    <definedName name="syd" hidden="1">{"'Verkehr-Personen'!$A$5:$J$26"}</definedName>
    <definedName name="syxc" hidden="1">{"'Verkehr-Personen'!$A$5:$J$26"}</definedName>
    <definedName name="t" hidden="1">{"'Verkehr-Personen'!$A$5:$J$26"}</definedName>
    <definedName name="taet" hidden="1">{"'Verkehr-Personen'!$A$5:$J$26"}</definedName>
    <definedName name="tagungle" hidden="1">{"'Verkehr-Personen'!$A$5:$J$26"}</definedName>
    <definedName name="tastele" hidden="1">{"'Verkehr-Personen'!$A$5:$J$26"}</definedName>
    <definedName name="tat" hidden="1">{"'Verkehr-Personen'!$A$5:$J$26"}</definedName>
    <definedName name="tatsachlichvoll" hidden="1">{"'Verkehr-Personen'!$A$5:$J$26"}</definedName>
    <definedName name="tatsachlichvollundmehr" hidden="1">{"'Verkehr-Personen'!$A$5:$J$26"}</definedName>
    <definedName name="tatsaechlich" hidden="1">{"'Verkehr-Personen'!$A$5:$J$26"}</definedName>
    <definedName name="tausendle" hidden="1">{"'Verkehr-Personen'!$A$5:$J$26"}</definedName>
    <definedName name="teien" hidden="1">{"'Verkehr-Personen'!$A$5:$J$26"}</definedName>
    <definedName name="telefonbuch" hidden="1">{"'Verkehr-Personen'!$A$5:$J$26"}</definedName>
    <definedName name="teppich" hidden="1">{"'Verkehr-Personen'!$A$5:$J$26"}</definedName>
    <definedName name="teppichle" hidden="1">{"'Verkehr-Personen'!$A$5:$J$26"}</definedName>
    <definedName name="teufel" hidden="1">{"'Verkehr-Personen'!$A$5:$J$26"}</definedName>
    <definedName name="teufelin" hidden="1">{"'Verkehr-Personen'!$A$5:$J$26"}</definedName>
    <definedName name="teufelinn" hidden="1">{"'Verkehr-Personen'!$A$5:$J$26"}</definedName>
    <definedName name="teufellllnnnne" hidden="1">{"'Verkehr-Personen'!$A$5:$J$26"}</definedName>
    <definedName name="tfg" hidden="1">{"'Verkehr-Personen'!$A$5:$J$26"}</definedName>
    <definedName name="thamenn" hidden="1">{"'Verkehr-Personen'!$A$5:$J$26"}</definedName>
    <definedName name="theaterle" hidden="1">{"'Verkehr-Personen'!$A$5:$J$26"}</definedName>
    <definedName name="tischle" hidden="1">{"'Verkehr-Personen'!$A$5:$J$26"}</definedName>
    <definedName name="toni" hidden="1">{"'Verkehr-Personen'!$A$5:$J$26"}</definedName>
    <definedName name="tothlll" hidden="1">{"'Verkehr-Personen'!$A$5:$J$26"}</definedName>
    <definedName name="trepple" hidden="1">{"'Verkehr-Personen'!$A$5:$J$26"}</definedName>
    <definedName name="trgf" hidden="1">{"'Verkehr-Personen'!$A$5:$J$26"}</definedName>
    <definedName name="ttttiiip" hidden="1">{"'Verkehr-Personen'!$A$5:$J$26"}</definedName>
    <definedName name="ttttttt" hidden="1">{"'Verkehr-Personen'!$A$5:$J$26"}</definedName>
    <definedName name="Tuerik" hidden="1">{"'Verkehr-Personen'!$A$5:$J$26"}</definedName>
    <definedName name="tuermle" hidden="1">{"'Verkehr-Personen'!$A$5:$J$26"}</definedName>
    <definedName name="tuete" hidden="1">{"'Verkehr-Personen'!$A$5:$J$26"}</definedName>
    <definedName name="tuetle" hidden="1">{"'Verkehr-Personen'!$A$5:$J$26"}</definedName>
    <definedName name="turnen" hidden="1">{"'Verkehr-Personen'!$A$5:$J$26"}</definedName>
    <definedName name="turnhalle" hidden="1">{"'Verkehr-Personen'!$A$5:$J$26"}</definedName>
    <definedName name="tzgfhvb" hidden="1">{"'Verkehr-Personen'!$A$5:$J$26"}</definedName>
    <definedName name="Udo" hidden="1">{"'Verkehr-Personen'!$A$5:$J$26"}</definedName>
    <definedName name="Uebel" hidden="1">{"'Verkehr-Personen'!$A$5:$J$26"}</definedName>
    <definedName name="uehrle" hidden="1">{"'Verkehr-Personen'!$A$5:$J$26"}</definedName>
    <definedName name="uhlbach" hidden="1">{"'Verkehr-Personen'!$A$5:$J$26"}</definedName>
    <definedName name="uhlbachdhddhdi" hidden="1">{"'Verkehr-Personen'!$A$5:$J$26"}</definedName>
    <definedName name="uni" hidden="1">{"'Verkehr-Personen'!$A$5:$J$26"}</definedName>
    <definedName name="univer" hidden="1">{"'Verkehr-Personen'!$A$5:$J$26"}</definedName>
    <definedName name="universit" hidden="1">{"'Verkehr-Personen'!$A$5:$J$26"}</definedName>
    <definedName name="üoüi" hidden="1">{"'Verkehr-Personen'!$A$5:$J$26"}</definedName>
    <definedName name="urhrel" hidden="1">{"'Verkehr-Personen'!$A$5:$J$26"}</definedName>
    <definedName name="ute" hidden="1">{"'Verkehr-Personen'!$A$5:$J$26"}</definedName>
    <definedName name="utennn" hidden="1">{"'Verkehr-Personen'!$A$5:$J$26"}</definedName>
    <definedName name="uuu" hidden="1">{"'Verkehr-Personen'!$A$5:$J$26"}</definedName>
    <definedName name="Uwe" hidden="1">{"'Verkehr-Personen'!$A$5:$J$26"}</definedName>
    <definedName name="v" hidden="1">{"'Verkehr-Personen'!$A$5:$J$26"}</definedName>
    <definedName name="vaihingen" hidden="1">{"'Verkehr-Personen'!$A$5:$J$26"}</definedName>
    <definedName name="verbessern" hidden="1">{"'Verkehr-Personen'!$A$5:$J$26"}</definedName>
    <definedName name="verbesserndkdkdk" hidden="1">{"'Verkehr-Personen'!$A$5:$J$26"}</definedName>
    <definedName name="verflixt" hidden="1">{"'Verkehr-Personen'!$A$5:$J$26"}</definedName>
    <definedName name="Verkehr2" hidden="1">{"'Verkehr-Personen'!$A$5:$J$26"}</definedName>
    <definedName name="VerkehrPkwKlassen" hidden="1">{"'Verkehr-Personen'!$A$5:$J$26"}</definedName>
    <definedName name="verkehrt" hidden="1">{"'Verkehr-Personen'!$A$5:$J$26"}</definedName>
    <definedName name="verschlechternm" hidden="1">{"'Verkehr-Personen'!$A$5:$J$26"}</definedName>
    <definedName name="vertauschen" hidden="1">{"'Verkehr-Personen'!$A$5:$J$26"}</definedName>
    <definedName name="vertzaopssss" hidden="1">{"'Verkehr-Personen'!$A$5:$J$26"}</definedName>
    <definedName name="vg" hidden="1">{"'Verkehr-Personen'!$A$5:$J$26"}</definedName>
    <definedName name="vielfach" hidden="1">{"'Verkehr-Personen'!$A$5:$J$26"}</definedName>
    <definedName name="vielleut" hidden="1">{"'Verkehr-Personen'!$A$5:$J$26"}</definedName>
    <definedName name="viertele" hidden="1">{"'Verkehr-Personen'!$A$5:$J$26"}</definedName>
    <definedName name="voegle" hidden="1">{"'Verkehr-Personen'!$A$5:$J$26"}</definedName>
    <definedName name="volkswagen" hidden="1">{"'Verkehr-Personen'!$A$5:$J$26"}</definedName>
    <definedName name="von" hidden="1">{"'Verkehr-Personen'!$A$5:$J$26"}</definedName>
    <definedName name="vvvvvvvvvvvvvvvvvvvvvvvvvvv" hidden="1">{"'Verkehr-Personen'!$A$5:$J$26"}</definedName>
    <definedName name="vw" hidden="1">{"'Verkehr-Personen'!$A$5:$J$26"}</definedName>
    <definedName name="w2es" hidden="1">{"'Verkehr-Personen'!$A$5:$J$26"}</definedName>
    <definedName name="w3tesgf" hidden="1">{"'Verkehr-Personen'!$A$5:$J$26"}</definedName>
    <definedName name="WACC1" localSheetId="3">'...in other currency'!$L$2</definedName>
    <definedName name="WACC1" localSheetId="2">'Cost of solar per country_inEUR'!$L$2</definedName>
    <definedName name="WACC1">#REF!</definedName>
    <definedName name="WACC1_3">#REF!</definedName>
    <definedName name="WACC2" localSheetId="3">'...in other currency'!$L$3</definedName>
    <definedName name="WACC2" localSheetId="2">'Cost of solar per country_inEUR'!$L$3</definedName>
    <definedName name="WACC2">#REF!</definedName>
    <definedName name="WACC2_3">#REF!</definedName>
    <definedName name="WACC3" localSheetId="3">'...in other currency'!$L$4</definedName>
    <definedName name="WACC3" localSheetId="2">'Cost of solar per country_inEUR'!$L$4</definedName>
    <definedName name="WACC3">#REF!</definedName>
    <definedName name="WACC3_3">#REF!</definedName>
    <definedName name="wandern" hidden="1">{"'Verkehr-Personen'!$A$5:$J$26"}</definedName>
    <definedName name="wasserhaehnle" hidden="1">{"'Verkehr-Personen'!$A$5:$J$26"}</definedName>
    <definedName name="wasx" hidden="1">{"'Verkehr-Personen'!$A$5:$J$26"}</definedName>
    <definedName name="wau" hidden="1">{"'Verkehr-Personen'!$A$5:$J$26"}</definedName>
    <definedName name="wauwau" hidden="1">{"'Verkehr-Personen'!$A$5:$J$26"}</definedName>
    <definedName name="wauwi" hidden="1">{"'Verkehr-Personen'!$A$5:$J$26"}</definedName>
    <definedName name="wauwilein" hidden="1">{"'Verkehr-Personen'!$A$5:$J$26"}</definedName>
    <definedName name="wberle" hidden="1">{"'Verkehr-Personen'!$A$5:$J$26"}</definedName>
    <definedName name="weaw" hidden="1">{"'Verkehr-Personen'!$A$5:$J$26"}</definedName>
    <definedName name="weber" hidden="1">{"'Verkehr-Personen'!$A$5:$J$26"}</definedName>
    <definedName name="weberlein" hidden="1">{"'Verkehr-Personen'!$A$5:$J$26"}</definedName>
    <definedName name="wegwerfen" hidden="1">{"'Verkehr-Personen'!$A$5:$J$26"}</definedName>
    <definedName name="wegwerfenbald" hidden="1">{"'Verkehr-Personen'!$A$5:$J$26"}</definedName>
    <definedName name="wein" hidden="1">{"'Verkehr-Personen'!$A$5:$J$26"}</definedName>
    <definedName name="weingarten" hidden="1">{"'Verkehr-Personen'!$A$5:$J$26"}</definedName>
    <definedName name="weipgelb" hidden="1">{"'Verkehr-Personen'!$A$5:$J$26"}</definedName>
    <definedName name="weissgelb" hidden="1">{"'Verkehr-Personen'!$A$5:$J$26"}</definedName>
    <definedName name="werfel" hidden="1">{"'Verkehr-Personen'!$A$5:$J$26"}</definedName>
    <definedName name="westdx" hidden="1">{"'Verkehr-Personen'!$A$5:$J$26"}</definedName>
    <definedName name="wetfdv" hidden="1">{"'Verkehr-Personen'!$A$5:$J$26"}</definedName>
    <definedName name="wetwetfsd" hidden="1">{"'Verkehr-Personen'!$A$5:$J$26"}</definedName>
    <definedName name="whwisns" hidden="1">{"'Verkehr-Personen'!$A$5:$J$26"}</definedName>
    <definedName name="wiegehts" hidden="1">{"'Verkehr-Personen'!$A$5:$J$26"}</definedName>
    <definedName name="wiessgrune" hidden="1">{"'Verkehr-Personen'!$A$5:$J$26"}</definedName>
    <definedName name="wildschwein" hidden="1">{"'Verkehr-Personen'!$A$5:$J$26"}</definedName>
    <definedName name="wilhelm" hidden="1">{"'Verkehr-Personen'!$A$5:$J$26"}</definedName>
    <definedName name="winter" hidden="1">{"'Verkehr-Personen'!$A$5:$J$26"}</definedName>
    <definedName name="wirklich" hidden="1">{"'Verkehr-Personen'!$A$5:$J$26"}</definedName>
    <definedName name="wirklichvoll" hidden="1">{"'Verkehr-Personen'!$A$5:$J$26"}</definedName>
    <definedName name="wohenenenenen" hidden="1">{"'Verkehr-Personen'!$A$5:$J$26"}</definedName>
    <definedName name="woihsjlxc" hidden="1">{"'Verkehr-Personen'!$A$5:$J$26"}</definedName>
    <definedName name="wolfgang" hidden="1">{"'Verkehr-Personen'!$A$5:$J$26"}</definedName>
    <definedName name="wpdl" hidden="1">{"'Verkehr-Personen'!$A$5:$J$26"}</definedName>
    <definedName name="WRSHD" hidden="1">{"'Verkehr-Personen'!$A$5:$J$26"}</definedName>
    <definedName name="wsydg" hidden="1">{"'Verkehr-Personen'!$A$5:$J$26"}</definedName>
    <definedName name="wuert" hidden="1">{"'Verkehr-Personen'!$A$5:$J$26"}</definedName>
    <definedName name="wuertt" hidden="1">{"'Verkehr-Personen'!$A$5:$J$26"}</definedName>
    <definedName name="wuetericht" hidden="1">{"'Verkehr-Personen'!$A$5:$J$26"}</definedName>
    <definedName name="ww" hidden="1">{"'Verkehr-Personen'!$A$5:$J$26"}</definedName>
    <definedName name="wwes" hidden="1">{"'Verkehr-Personen'!$A$5:$J$26"}</definedName>
    <definedName name="xxxxxxxxxxxxxxxxxxx" hidden="1">{"'Verkehr-Personen'!$A$5:$J$26"}</definedName>
    <definedName name="ysdfserdf" hidden="1">{"'Verkehr-Personen'!$A$5:$J$26"}</definedName>
    <definedName name="zeitungle" hidden="1">{"'Verkehr-Personen'!$A$5:$J$26"}</definedName>
    <definedName name="zentele" hidden="1">{"'Verkehr-Personen'!$A$5:$J$26"}</definedName>
    <definedName name="zggh" hidden="1">{"'Verkehr-Personen'!$A$5:$J$26"}</definedName>
    <definedName name="zghudrtdg" hidden="1">{"'Verkehr-Personen'!$A$5:$J$26"}</definedName>
    <definedName name="ztfgvc" hidden="1">{"'Verkehr-Personen'!$A$5:$J$26"}</definedName>
    <definedName name="zuegle" hidden="1">{"'Verkehr-Personen'!$A$5:$J$26"}</definedName>
    <definedName name="zug" hidden="1">{"'Verkehr-Personen'!$A$5:$J$26"}</definedName>
    <definedName name="zugenaeth" hidden="1">{"'Verkehr-Personen'!$A$5:$J$26"}</definedName>
    <definedName name="Zum" hidden="1">{"'Verkehr-Personen'!$A$5:$J$26"}</definedName>
    <definedName name="ZUZU" hidden="1">{"'Verkehr-Personen'!$A$5:$J$26"}</definedName>
    <definedName name="zuzuzu" hidden="1">{"'Verkehr-Personen'!$A$5:$J$26"}</definedName>
    <definedName name="zwirn" hidden="1">{"'Verkehr-Personen'!$A$5:$J$26"}</definedName>
    <definedName name="zzzzzzz" hidden="1">{"'Verkehr-Personen'!$A$5:$J$26"}</definedName>
    <definedName name="zzzzzzzzzzz" hidden="1">{"'Verkehr-Personen'!$A$5:$J$26"}</definedName>
  </definedNames>
  <calcPr calcId="145621" calcMode="manual" calcCompleted="0" calcOnSave="0"/>
</workbook>
</file>

<file path=xl/calcChain.xml><?xml version="1.0" encoding="utf-8"?>
<calcChain xmlns="http://schemas.openxmlformats.org/spreadsheetml/2006/main">
  <c r="E13" i="2" l="1"/>
  <c r="C14" i="83" l="1"/>
  <c r="C62" i="82" l="1"/>
  <c r="H2" i="42"/>
  <c r="H2" i="83"/>
  <c r="H8" i="83"/>
  <c r="B14" i="83" l="1"/>
  <c r="BU81" i="83"/>
  <c r="BT81" i="83"/>
  <c r="BS81" i="83"/>
  <c r="BI81" i="83"/>
  <c r="BH81" i="83"/>
  <c r="BG81" i="83"/>
  <c r="BA81" i="83"/>
  <c r="AZ81" i="83"/>
  <c r="AY81" i="83"/>
  <c r="AS81" i="83"/>
  <c r="AR81" i="83"/>
  <c r="AQ81" i="83"/>
  <c r="BU80" i="83"/>
  <c r="BT80" i="83"/>
  <c r="BS80" i="83"/>
  <c r="BI80" i="83"/>
  <c r="BH80" i="83"/>
  <c r="BG80" i="83"/>
  <c r="BA80" i="83"/>
  <c r="AZ80" i="83"/>
  <c r="AY80" i="83"/>
  <c r="AS80" i="83"/>
  <c r="AR80" i="83"/>
  <c r="AQ80" i="83"/>
  <c r="BT79" i="83"/>
  <c r="BS79" i="83"/>
  <c r="BH79" i="83"/>
  <c r="BG79" i="83"/>
  <c r="AZ79" i="83"/>
  <c r="AY79" i="83"/>
  <c r="AR79" i="83"/>
  <c r="AQ79" i="83"/>
  <c r="BT78" i="83"/>
  <c r="BS78" i="83"/>
  <c r="BH78" i="83"/>
  <c r="BG78" i="83"/>
  <c r="AZ78" i="83"/>
  <c r="AY78" i="83"/>
  <c r="AR78" i="83"/>
  <c r="AQ78" i="83"/>
  <c r="D78" i="83"/>
  <c r="D79" i="83" s="1"/>
  <c r="D80" i="83" s="1"/>
  <c r="BU77" i="83"/>
  <c r="BS77" i="83"/>
  <c r="BI77" i="83"/>
  <c r="BG77" i="83"/>
  <c r="BA77" i="83"/>
  <c r="AY77" i="83"/>
  <c r="AS77" i="83"/>
  <c r="AQ77" i="83"/>
  <c r="BU76" i="83"/>
  <c r="BS76" i="83"/>
  <c r="BI76" i="83"/>
  <c r="BG76" i="83"/>
  <c r="BA76" i="83"/>
  <c r="AY76" i="83"/>
  <c r="AS76" i="83"/>
  <c r="AQ76" i="83"/>
  <c r="BU75" i="83"/>
  <c r="BT75" i="83"/>
  <c r="BI75" i="83"/>
  <c r="BH75" i="83"/>
  <c r="BA75" i="83"/>
  <c r="AZ75" i="83"/>
  <c r="AS75" i="83"/>
  <c r="AR75" i="83"/>
  <c r="BU74" i="83"/>
  <c r="BT74" i="83"/>
  <c r="BI74" i="83"/>
  <c r="BH74" i="83"/>
  <c r="BA74" i="83"/>
  <c r="AZ74" i="83"/>
  <c r="AS74" i="83"/>
  <c r="AR74" i="83"/>
  <c r="BU72" i="83"/>
  <c r="BT72" i="83"/>
  <c r="BS72" i="83"/>
  <c r="BI72" i="83"/>
  <c r="BH72" i="83"/>
  <c r="BG72" i="83"/>
  <c r="BA72" i="83"/>
  <c r="AZ72" i="83"/>
  <c r="AY72" i="83"/>
  <c r="AS72" i="83"/>
  <c r="AR72" i="83"/>
  <c r="AQ72" i="83"/>
  <c r="AY71" i="83"/>
  <c r="BN60" i="83"/>
  <c r="BS71" i="83" s="1"/>
  <c r="BF60" i="83"/>
  <c r="BG71" i="83" s="1"/>
  <c r="AX60" i="83"/>
  <c r="AP60" i="83"/>
  <c r="AQ71" i="83" s="1"/>
  <c r="AE59" i="83"/>
  <c r="G59" i="83"/>
  <c r="AE58" i="83"/>
  <c r="G58" i="83"/>
  <c r="AU56" i="83"/>
  <c r="AW56" i="83" s="1"/>
  <c r="AY56" i="83" s="1"/>
  <c r="BA56" i="83" s="1"/>
  <c r="BC56" i="83" s="1"/>
  <c r="BE56" i="83" s="1"/>
  <c r="BG56" i="83" s="1"/>
  <c r="BI56" i="83" s="1"/>
  <c r="BK56" i="83" s="1"/>
  <c r="BM56" i="83" s="1"/>
  <c r="BO56" i="83" s="1"/>
  <c r="BQ56" i="83" s="1"/>
  <c r="BS56" i="83" s="1"/>
  <c r="BU56" i="83" s="1"/>
  <c r="AL47" i="83" s="1"/>
  <c r="AL46" i="83" s="1"/>
  <c r="AS56" i="83"/>
  <c r="AR56" i="83"/>
  <c r="AT56" i="83" s="1"/>
  <c r="BO54" i="83"/>
  <c r="BP54" i="83" s="1"/>
  <c r="BH54" i="83"/>
  <c r="BI54" i="83" s="1"/>
  <c r="BG54" i="83"/>
  <c r="AY54" i="83"/>
  <c r="AZ54" i="83" s="1"/>
  <c r="AQ54" i="83"/>
  <c r="AR54" i="83" s="1"/>
  <c r="C48" i="83"/>
  <c r="L47" i="83"/>
  <c r="L46" i="83" s="1"/>
  <c r="J47" i="83"/>
  <c r="J46" i="83" s="1"/>
  <c r="I47" i="83"/>
  <c r="I46" i="83" s="1"/>
  <c r="H47" i="83"/>
  <c r="H46" i="83" s="1"/>
  <c r="G47" i="83"/>
  <c r="G46" i="83" s="1"/>
  <c r="C47" i="83"/>
  <c r="AE45" i="83"/>
  <c r="Y45" i="83"/>
  <c r="X45" i="83"/>
  <c r="W45" i="83"/>
  <c r="W59" i="83" s="1"/>
  <c r="O45" i="83"/>
  <c r="O59" i="83" s="1"/>
  <c r="I45" i="83"/>
  <c r="H45" i="83"/>
  <c r="G45" i="83"/>
  <c r="C45" i="83"/>
  <c r="C46" i="83" s="1"/>
  <c r="AL44" i="83"/>
  <c r="AL60" i="83" s="1"/>
  <c r="AK44" i="83"/>
  <c r="AK60" i="83" s="1"/>
  <c r="AJ44" i="83"/>
  <c r="AI44" i="83"/>
  <c r="AH44" i="83"/>
  <c r="AG44" i="83"/>
  <c r="AF44" i="83"/>
  <c r="AE44" i="83"/>
  <c r="AD44" i="83"/>
  <c r="AD60" i="83" s="1"/>
  <c r="AC44" i="83"/>
  <c r="AC60" i="83" s="1"/>
  <c r="AB44" i="83"/>
  <c r="AA44" i="83"/>
  <c r="Z44" i="83"/>
  <c r="Y44" i="83"/>
  <c r="X44" i="83"/>
  <c r="W44" i="83"/>
  <c r="V44" i="83"/>
  <c r="V60" i="83" s="1"/>
  <c r="U44" i="83"/>
  <c r="U60" i="83" s="1"/>
  <c r="T44" i="83"/>
  <c r="S44" i="83"/>
  <c r="R44" i="83"/>
  <c r="Q44" i="83"/>
  <c r="P44" i="83"/>
  <c r="O44" i="83"/>
  <c r="N44" i="83"/>
  <c r="N60" i="83" s="1"/>
  <c r="M44" i="83"/>
  <c r="M60" i="83" s="1"/>
  <c r="L44" i="83"/>
  <c r="K44" i="83"/>
  <c r="J44" i="83"/>
  <c r="I44" i="83"/>
  <c r="H44" i="83"/>
  <c r="G44" i="83"/>
  <c r="E28" i="83"/>
  <c r="H6" i="83"/>
  <c r="J6" i="83" s="1"/>
  <c r="AA27" i="83"/>
  <c r="AC27" i="83" s="1"/>
  <c r="Z27" i="83"/>
  <c r="AB27" i="83" s="1"/>
  <c r="U27" i="83"/>
  <c r="W27" i="83" s="1"/>
  <c r="T27" i="83"/>
  <c r="V27" i="83" s="1"/>
  <c r="P27" i="83"/>
  <c r="O27" i="83"/>
  <c r="Q27" i="83" s="1"/>
  <c r="N27" i="83"/>
  <c r="I27" i="83"/>
  <c r="K27" i="83" s="1"/>
  <c r="H27" i="83"/>
  <c r="J27" i="83" s="1"/>
  <c r="H5" i="83"/>
  <c r="J26" i="83"/>
  <c r="P26" i="83" s="1"/>
  <c r="V26" i="83" s="1"/>
  <c r="AB26" i="83" s="1"/>
  <c r="H26" i="83"/>
  <c r="N26" i="83" s="1"/>
  <c r="T26" i="83" s="1"/>
  <c r="Z26" i="83" s="1"/>
  <c r="F26" i="83"/>
  <c r="L26" i="83" s="1"/>
  <c r="R26" i="83" s="1"/>
  <c r="X26" i="83" s="1"/>
  <c r="H4" i="83"/>
  <c r="X25" i="83"/>
  <c r="R25" i="83"/>
  <c r="L25" i="83"/>
  <c r="F25" i="83"/>
  <c r="L4" i="83" l="1"/>
  <c r="K60" i="83"/>
  <c r="S60" i="83"/>
  <c r="AA60" i="83"/>
  <c r="AI60" i="83"/>
  <c r="BA54" i="83"/>
  <c r="Q45" i="83"/>
  <c r="BQ54" i="83"/>
  <c r="AG45" i="83"/>
  <c r="AG59" i="83" s="1"/>
  <c r="AV56" i="83"/>
  <c r="K47" i="83"/>
  <c r="K46" i="83" s="1"/>
  <c r="N47" i="83"/>
  <c r="N46" i="83" s="1"/>
  <c r="H7" i="83"/>
  <c r="P47" i="83"/>
  <c r="P46" i="83" s="1"/>
  <c r="X47" i="83"/>
  <c r="X46" i="83" s="1"/>
  <c r="AF47" i="83"/>
  <c r="AF46" i="83" s="1"/>
  <c r="P45" i="83"/>
  <c r="P58" i="83" s="1"/>
  <c r="R47" i="83"/>
  <c r="R46" i="83" s="1"/>
  <c r="Z47" i="83"/>
  <c r="Z46" i="83" s="1"/>
  <c r="AH47" i="83"/>
  <c r="AH46" i="83" s="1"/>
  <c r="W58" i="83"/>
  <c r="T47" i="83"/>
  <c r="T46" i="83" s="1"/>
  <c r="AB47" i="83"/>
  <c r="AB46" i="83" s="1"/>
  <c r="AJ47" i="83"/>
  <c r="AJ46" i="83" s="1"/>
  <c r="V47" i="83"/>
  <c r="V46" i="83" s="1"/>
  <c r="AD47" i="83"/>
  <c r="AD46" i="83" s="1"/>
  <c r="AF45" i="83"/>
  <c r="I48" i="83"/>
  <c r="I62" i="83" s="1"/>
  <c r="O58" i="83"/>
  <c r="Z48" i="83"/>
  <c r="Z62" i="83" s="1"/>
  <c r="P48" i="83"/>
  <c r="P62" i="83" s="1"/>
  <c r="X48" i="83"/>
  <c r="X62" i="83" s="1"/>
  <c r="X79" i="83" s="1"/>
  <c r="AF48" i="83"/>
  <c r="AF62" i="83" s="1"/>
  <c r="H48" i="83"/>
  <c r="H62" i="83" s="1"/>
  <c r="L48" i="83"/>
  <c r="L62" i="83" s="1"/>
  <c r="T48" i="83"/>
  <c r="T62" i="83" s="1"/>
  <c r="AB48" i="83"/>
  <c r="AB62" i="83" s="1"/>
  <c r="AD48" i="83"/>
  <c r="AD62" i="83" s="1"/>
  <c r="R48" i="83"/>
  <c r="R62" i="83" s="1"/>
  <c r="AL48" i="83"/>
  <c r="AL62" i="83" s="1"/>
  <c r="I6" i="83"/>
  <c r="J48" i="83"/>
  <c r="J62" i="83" s="1"/>
  <c r="I60" i="83"/>
  <c r="M65" i="83"/>
  <c r="Q60" i="83"/>
  <c r="U65" i="83"/>
  <c r="Y60" i="83"/>
  <c r="AC65" i="83"/>
  <c r="AG60" i="83"/>
  <c r="AK65" i="83"/>
  <c r="AX56" i="83"/>
  <c r="M47" i="83"/>
  <c r="AE60" i="83"/>
  <c r="O60" i="83"/>
  <c r="J4" i="83"/>
  <c r="AQ73" i="83" s="1"/>
  <c r="L2" i="83"/>
  <c r="W60" i="83"/>
  <c r="G60" i="83"/>
  <c r="L3" i="83"/>
  <c r="J5" i="83"/>
  <c r="BT73" i="83" s="1"/>
  <c r="J60" i="83"/>
  <c r="N65" i="83"/>
  <c r="R60" i="83"/>
  <c r="V65" i="83"/>
  <c r="Z60" i="83"/>
  <c r="AD65" i="83"/>
  <c r="AH60" i="83"/>
  <c r="AL65" i="83"/>
  <c r="I59" i="83"/>
  <c r="I58" i="83"/>
  <c r="Q59" i="83"/>
  <c r="Q58" i="83"/>
  <c r="BJ54" i="83"/>
  <c r="Z45" i="83"/>
  <c r="D81" i="83"/>
  <c r="AP70" i="83"/>
  <c r="I4" i="83"/>
  <c r="I5" i="83"/>
  <c r="G48" i="83"/>
  <c r="G62" i="83" s="1"/>
  <c r="G79" i="83" s="1"/>
  <c r="K48" i="83"/>
  <c r="K62" i="83" s="1"/>
  <c r="AS73" i="83"/>
  <c r="Y58" i="83"/>
  <c r="Y59" i="83"/>
  <c r="H60" i="83"/>
  <c r="L60" i="83"/>
  <c r="P60" i="83"/>
  <c r="T60" i="83"/>
  <c r="X60" i="83"/>
  <c r="AB60" i="83"/>
  <c r="AF60" i="83"/>
  <c r="AJ60" i="83"/>
  <c r="AS54" i="83"/>
  <c r="H59" i="83"/>
  <c r="H58" i="83"/>
  <c r="P59" i="83"/>
  <c r="X59" i="83"/>
  <c r="X58" i="83"/>
  <c r="AF59" i="83"/>
  <c r="AF58" i="83"/>
  <c r="BU73" i="83"/>
  <c r="AF54" i="83"/>
  <c r="AF53" i="83"/>
  <c r="X53" i="83"/>
  <c r="G53" i="83"/>
  <c r="I54" i="83"/>
  <c r="P53" i="83"/>
  <c r="H53" i="83"/>
  <c r="H54" i="83"/>
  <c r="I53" i="83"/>
  <c r="X54" i="83"/>
  <c r="P54" i="83"/>
  <c r="G54" i="83"/>
  <c r="I56" i="83" l="1"/>
  <c r="I57" i="83" s="1"/>
  <c r="I64" i="83" s="1"/>
  <c r="H56" i="83"/>
  <c r="P56" i="83"/>
  <c r="P57" i="83" s="1"/>
  <c r="P64" i="83" s="1"/>
  <c r="G56" i="83"/>
  <c r="G57" i="83" s="1"/>
  <c r="G64" i="83" s="1"/>
  <c r="X56" i="83"/>
  <c r="X57" i="83" s="1"/>
  <c r="X64" i="83" s="1"/>
  <c r="AF56" i="83"/>
  <c r="AF57" i="83" s="1"/>
  <c r="AF64" i="83" s="1"/>
  <c r="BS73" i="83"/>
  <c r="H79" i="83"/>
  <c r="I79" i="83"/>
  <c r="AF78" i="83"/>
  <c r="BR54" i="83"/>
  <c r="AH45" i="83"/>
  <c r="AR73" i="83"/>
  <c r="V48" i="83"/>
  <c r="V62" i="83" s="1"/>
  <c r="N48" i="83"/>
  <c r="N62" i="83" s="1"/>
  <c r="AG58" i="83"/>
  <c r="AZ73" i="83"/>
  <c r="I80" i="83"/>
  <c r="AH48" i="83"/>
  <c r="AH62" i="83" s="1"/>
  <c r="AJ48" i="83"/>
  <c r="AJ62" i="83" s="1"/>
  <c r="BB54" i="83"/>
  <c r="R45" i="83"/>
  <c r="X78" i="83"/>
  <c r="P78" i="83"/>
  <c r="G80" i="83"/>
  <c r="H78" i="83"/>
  <c r="BG73" i="83"/>
  <c r="P79" i="83"/>
  <c r="AF79" i="83"/>
  <c r="AY73" i="83"/>
  <c r="G78" i="83"/>
  <c r="P80" i="83"/>
  <c r="AF80" i="83"/>
  <c r="D82" i="83"/>
  <c r="G81" i="83"/>
  <c r="I81" i="83"/>
  <c r="AF81" i="83"/>
  <c r="P81" i="83"/>
  <c r="X81" i="83"/>
  <c r="H81" i="83"/>
  <c r="Z59" i="83"/>
  <c r="Z81" i="83" s="1"/>
  <c r="Z58" i="83"/>
  <c r="M48" i="83"/>
  <c r="M62" i="83" s="1"/>
  <c r="M46" i="83"/>
  <c r="I78" i="83"/>
  <c r="AT54" i="83"/>
  <c r="J45" i="83"/>
  <c r="H80" i="83"/>
  <c r="X80" i="83"/>
  <c r="BK54" i="83"/>
  <c r="AA45" i="83"/>
  <c r="AZ56" i="83"/>
  <c r="O47" i="83"/>
  <c r="BU81" i="42"/>
  <c r="BT81" i="42"/>
  <c r="BS81" i="42"/>
  <c r="BI81" i="42"/>
  <c r="BH81" i="42"/>
  <c r="BG81" i="42"/>
  <c r="BA81" i="42"/>
  <c r="AZ81" i="42"/>
  <c r="AY81" i="42"/>
  <c r="AS81" i="42"/>
  <c r="AR81" i="42"/>
  <c r="AQ81" i="42"/>
  <c r="BU80" i="42"/>
  <c r="BT80" i="42"/>
  <c r="BS80" i="42"/>
  <c r="BI80" i="42"/>
  <c r="BH80" i="42"/>
  <c r="BG80" i="42"/>
  <c r="BA80" i="42"/>
  <c r="AZ80" i="42"/>
  <c r="AY80" i="42"/>
  <c r="AS80" i="42"/>
  <c r="AR80" i="42"/>
  <c r="AQ80" i="42"/>
  <c r="D80" i="42"/>
  <c r="BT79" i="42"/>
  <c r="BS79" i="42"/>
  <c r="BH79" i="42"/>
  <c r="BG79" i="42"/>
  <c r="AZ79" i="42"/>
  <c r="AY79" i="42"/>
  <c r="AR79" i="42"/>
  <c r="AQ79" i="42"/>
  <c r="D79" i="42"/>
  <c r="BT78" i="42"/>
  <c r="BS78" i="42"/>
  <c r="BH78" i="42"/>
  <c r="BG78" i="42"/>
  <c r="AZ78" i="42"/>
  <c r="AY78" i="42"/>
  <c r="AR78" i="42"/>
  <c r="AQ78" i="42"/>
  <c r="D78" i="42"/>
  <c r="BU77" i="42"/>
  <c r="BS77" i="42"/>
  <c r="BI77" i="42"/>
  <c r="BG77" i="42"/>
  <c r="BA77" i="42"/>
  <c r="AY77" i="42"/>
  <c r="AS77" i="42"/>
  <c r="AQ77" i="42"/>
  <c r="BU76" i="42"/>
  <c r="BS76" i="42"/>
  <c r="BI76" i="42"/>
  <c r="BG76" i="42"/>
  <c r="BA76" i="42"/>
  <c r="AY76" i="42"/>
  <c r="AS76" i="42"/>
  <c r="AQ76" i="42"/>
  <c r="BU75" i="42"/>
  <c r="BT75" i="42"/>
  <c r="BI75" i="42"/>
  <c r="BH75" i="42"/>
  <c r="BA75" i="42"/>
  <c r="AZ75" i="42"/>
  <c r="AS75" i="42"/>
  <c r="AR75" i="42"/>
  <c r="BU74" i="42"/>
  <c r="BT74" i="42"/>
  <c r="BI74" i="42"/>
  <c r="BH74" i="42"/>
  <c r="BA74" i="42"/>
  <c r="AZ74" i="42"/>
  <c r="AS74" i="42"/>
  <c r="AR74" i="42"/>
  <c r="BU72" i="42"/>
  <c r="BT72" i="42"/>
  <c r="BS72" i="42"/>
  <c r="BI72" i="42"/>
  <c r="BH72" i="42"/>
  <c r="BG72" i="42"/>
  <c r="BA72" i="42"/>
  <c r="AZ72" i="42"/>
  <c r="AY72" i="42"/>
  <c r="AS72" i="42"/>
  <c r="AR72" i="42"/>
  <c r="AQ72" i="42"/>
  <c r="BN60" i="42"/>
  <c r="BS71" i="42" s="1"/>
  <c r="BF60" i="42"/>
  <c r="BG71" i="42" s="1"/>
  <c r="AX60" i="42"/>
  <c r="AY71" i="42" s="1"/>
  <c r="AP60" i="42"/>
  <c r="AQ71" i="42" s="1"/>
  <c r="AS56" i="42"/>
  <c r="AU56" i="42" s="1"/>
  <c r="AR56" i="42"/>
  <c r="BO54" i="42"/>
  <c r="BP54" i="42" s="1"/>
  <c r="BI54" i="42"/>
  <c r="BH54" i="42"/>
  <c r="BG54" i="42"/>
  <c r="AZ54" i="42"/>
  <c r="AY54" i="42"/>
  <c r="AQ54" i="42"/>
  <c r="H47" i="42"/>
  <c r="G47" i="42"/>
  <c r="H46" i="42"/>
  <c r="G46" i="42"/>
  <c r="AF45" i="42"/>
  <c r="AE45" i="42"/>
  <c r="Y45" i="42"/>
  <c r="X45" i="42"/>
  <c r="W45" i="42"/>
  <c r="P45" i="42"/>
  <c r="O45" i="42"/>
  <c r="H45" i="42"/>
  <c r="G45" i="42"/>
  <c r="AL44" i="42"/>
  <c r="AL60" i="42" s="1"/>
  <c r="AK44" i="42"/>
  <c r="AJ44" i="42"/>
  <c r="AI44" i="42"/>
  <c r="AH44" i="42"/>
  <c r="AG44" i="42"/>
  <c r="AF44" i="42"/>
  <c r="AE44" i="42"/>
  <c r="AD44" i="42"/>
  <c r="AD60" i="42" s="1"/>
  <c r="AC44" i="42"/>
  <c r="AB44" i="42"/>
  <c r="AA44" i="42"/>
  <c r="Z44" i="42"/>
  <c r="Y44" i="42"/>
  <c r="X44" i="42"/>
  <c r="W44" i="42"/>
  <c r="V44" i="42"/>
  <c r="V60" i="42" s="1"/>
  <c r="U44" i="42"/>
  <c r="T44" i="42"/>
  <c r="S44" i="42"/>
  <c r="R44" i="42"/>
  <c r="Q44" i="42"/>
  <c r="P44" i="42"/>
  <c r="O44" i="42"/>
  <c r="N44" i="42"/>
  <c r="N60" i="42" s="1"/>
  <c r="M44" i="42"/>
  <c r="L44" i="42"/>
  <c r="K44" i="42"/>
  <c r="J44" i="42"/>
  <c r="I44" i="42"/>
  <c r="H44" i="42"/>
  <c r="G44" i="42"/>
  <c r="H6" i="42"/>
  <c r="AA60" i="42" s="1"/>
  <c r="E26" i="42"/>
  <c r="H5" i="42"/>
  <c r="J5" i="42" s="1"/>
  <c r="AA25" i="42"/>
  <c r="AC25" i="42" s="1"/>
  <c r="Z25" i="42"/>
  <c r="AB25" i="42" s="1"/>
  <c r="U25" i="42"/>
  <c r="W25" i="42" s="1"/>
  <c r="T25" i="42"/>
  <c r="V25" i="42" s="1"/>
  <c r="O25" i="42"/>
  <c r="Q25" i="42" s="1"/>
  <c r="N25" i="42"/>
  <c r="P25" i="42" s="1"/>
  <c r="I25" i="42"/>
  <c r="K25" i="42" s="1"/>
  <c r="H25" i="42"/>
  <c r="J25" i="42" s="1"/>
  <c r="H4" i="42"/>
  <c r="AF60" i="42" s="1"/>
  <c r="J24" i="42"/>
  <c r="P24" i="42" s="1"/>
  <c r="V24" i="42" s="1"/>
  <c r="AB24" i="42" s="1"/>
  <c r="H24" i="42"/>
  <c r="N24" i="42" s="1"/>
  <c r="T24" i="42" s="1"/>
  <c r="Z24" i="42" s="1"/>
  <c r="F24" i="42"/>
  <c r="L24" i="42" s="1"/>
  <c r="R24" i="42" s="1"/>
  <c r="X24" i="42" s="1"/>
  <c r="X23" i="42"/>
  <c r="R23" i="42"/>
  <c r="L23" i="42"/>
  <c r="F23" i="42"/>
  <c r="Z53" i="83"/>
  <c r="G54" i="42"/>
  <c r="AH53" i="83"/>
  <c r="R53" i="83"/>
  <c r="R54" i="83"/>
  <c r="Z54" i="83"/>
  <c r="AH54" i="83"/>
  <c r="R56" i="83" l="1"/>
  <c r="R57" i="83" s="1"/>
  <c r="R64" i="83" s="1"/>
  <c r="AH56" i="83"/>
  <c r="Z56" i="83"/>
  <c r="Z57" i="83" s="1"/>
  <c r="Z64" i="83" s="1"/>
  <c r="AH58" i="83"/>
  <c r="AH59" i="83"/>
  <c r="AH82" i="83" s="1"/>
  <c r="AH79" i="83"/>
  <c r="BS54" i="83"/>
  <c r="AI45" i="83"/>
  <c r="BA73" i="83"/>
  <c r="S45" i="83"/>
  <c r="BC54" i="83"/>
  <c r="R58" i="83"/>
  <c r="R59" i="83"/>
  <c r="BL54" i="83"/>
  <c r="AB45" i="83"/>
  <c r="BH73" i="83"/>
  <c r="O46" i="83"/>
  <c r="O48" i="83"/>
  <c r="O62" i="83" s="1"/>
  <c r="O82" i="83" s="1"/>
  <c r="J59" i="83"/>
  <c r="J58" i="83"/>
  <c r="BB56" i="83"/>
  <c r="Q47" i="83"/>
  <c r="K45" i="83"/>
  <c r="AU54" i="83"/>
  <c r="Z82" i="83"/>
  <c r="R82" i="83"/>
  <c r="I82" i="83"/>
  <c r="AF82" i="83"/>
  <c r="X82" i="83"/>
  <c r="P82" i="83"/>
  <c r="H82" i="83"/>
  <c r="D83" i="83"/>
  <c r="G82" i="83"/>
  <c r="H57" i="83"/>
  <c r="H64" i="83" s="1"/>
  <c r="Z78" i="83"/>
  <c r="Z79" i="83"/>
  <c r="Z80" i="83"/>
  <c r="AA59" i="83"/>
  <c r="AA58" i="83"/>
  <c r="L3" i="42"/>
  <c r="J60" i="42"/>
  <c r="R60" i="42"/>
  <c r="Z60" i="42"/>
  <c r="AH60" i="42"/>
  <c r="G60" i="42"/>
  <c r="L2" i="42"/>
  <c r="O60" i="42"/>
  <c r="AE60" i="42"/>
  <c r="W60" i="42"/>
  <c r="J4" i="42"/>
  <c r="BS73" i="42" s="1"/>
  <c r="P60" i="42"/>
  <c r="H60" i="42"/>
  <c r="X60" i="42"/>
  <c r="L4" i="42"/>
  <c r="J6" i="42"/>
  <c r="AS73" i="42" s="1"/>
  <c r="K60" i="42"/>
  <c r="S60" i="42"/>
  <c r="AI60" i="42"/>
  <c r="L60" i="42"/>
  <c r="AB60" i="42"/>
  <c r="T60" i="42"/>
  <c r="AJ60" i="42"/>
  <c r="Q45" i="42"/>
  <c r="BA54" i="42"/>
  <c r="Z45" i="42"/>
  <c r="BJ54" i="42"/>
  <c r="AT56" i="42"/>
  <c r="I47" i="42"/>
  <c r="I46" i="42" s="1"/>
  <c r="BQ54" i="42"/>
  <c r="AG45" i="42"/>
  <c r="I60" i="42"/>
  <c r="M60" i="42"/>
  <c r="Q60" i="42"/>
  <c r="U60" i="42"/>
  <c r="Y60" i="42"/>
  <c r="AC60" i="42"/>
  <c r="AG60" i="42"/>
  <c r="AK60" i="42"/>
  <c r="AR73" i="42"/>
  <c r="AR54" i="42"/>
  <c r="AW56" i="42"/>
  <c r="L47" i="42"/>
  <c r="L46" i="42" s="1"/>
  <c r="AD65" i="42"/>
  <c r="N65" i="42"/>
  <c r="V65" i="42"/>
  <c r="AL65" i="42"/>
  <c r="BT73" i="42"/>
  <c r="J47" i="42"/>
  <c r="J46" i="42" s="1"/>
  <c r="AZ73" i="42"/>
  <c r="D81" i="42"/>
  <c r="J54" i="83"/>
  <c r="J53" i="83"/>
  <c r="H53" i="42"/>
  <c r="G53" i="42"/>
  <c r="H54" i="42"/>
  <c r="J56" i="83" l="1"/>
  <c r="H56" i="42"/>
  <c r="G56" i="42"/>
  <c r="G57" i="42" s="1"/>
  <c r="AY73" i="42"/>
  <c r="T45" i="83"/>
  <c r="BD54" i="83"/>
  <c r="AJ45" i="83"/>
  <c r="BT54" i="83"/>
  <c r="S59" i="83"/>
  <c r="S58" i="83"/>
  <c r="AI59" i="83"/>
  <c r="AI58" i="83"/>
  <c r="R79" i="83"/>
  <c r="R81" i="83"/>
  <c r="R78" i="83"/>
  <c r="R80" i="83"/>
  <c r="AH78" i="83"/>
  <c r="AH81" i="83"/>
  <c r="AH80" i="83"/>
  <c r="AH57" i="83"/>
  <c r="AH64" i="83" s="1"/>
  <c r="J57" i="83"/>
  <c r="J64" i="83" s="1"/>
  <c r="J79" i="83"/>
  <c r="J78" i="83"/>
  <c r="J80" i="83"/>
  <c r="J81" i="83"/>
  <c r="K59" i="83"/>
  <c r="K58" i="83"/>
  <c r="O78" i="83"/>
  <c r="O80" i="83"/>
  <c r="O79" i="83"/>
  <c r="O81" i="83"/>
  <c r="Q48" i="83"/>
  <c r="Q62" i="83" s="1"/>
  <c r="Q83" i="83" s="1"/>
  <c r="Q46" i="83"/>
  <c r="AB59" i="83"/>
  <c r="AB83" i="83" s="1"/>
  <c r="AB58" i="83"/>
  <c r="I83" i="83"/>
  <c r="AF83" i="83"/>
  <c r="X83" i="83"/>
  <c r="P83" i="83"/>
  <c r="H83" i="83"/>
  <c r="D84" i="83"/>
  <c r="O83" i="83"/>
  <c r="G83" i="83"/>
  <c r="AH83" i="83"/>
  <c r="Z83" i="83"/>
  <c r="R83" i="83"/>
  <c r="J83" i="83"/>
  <c r="K83" i="83"/>
  <c r="AV54" i="83"/>
  <c r="L45" i="83"/>
  <c r="J82" i="83"/>
  <c r="BD56" i="83"/>
  <c r="S47" i="83"/>
  <c r="BM54" i="83"/>
  <c r="AD45" i="83" s="1"/>
  <c r="AC45" i="83"/>
  <c r="BI73" i="83"/>
  <c r="AQ73" i="42"/>
  <c r="BU73" i="42"/>
  <c r="I45" i="42"/>
  <c r="AS54" i="42"/>
  <c r="AK65" i="42"/>
  <c r="U65" i="42"/>
  <c r="BB54" i="42"/>
  <c r="R45" i="42"/>
  <c r="D82" i="42"/>
  <c r="AH45" i="42"/>
  <c r="BR54" i="42"/>
  <c r="AA45" i="42"/>
  <c r="BK54" i="42"/>
  <c r="BG73" i="42"/>
  <c r="AY56" i="42"/>
  <c r="N47" i="42"/>
  <c r="N46" i="42" s="1"/>
  <c r="AC65" i="42"/>
  <c r="M65" i="42"/>
  <c r="AV56" i="42"/>
  <c r="K47" i="42"/>
  <c r="K46" i="42" s="1"/>
  <c r="T54" i="83"/>
  <c r="O53" i="83"/>
  <c r="K53" i="83"/>
  <c r="O54" i="83"/>
  <c r="AJ54" i="83"/>
  <c r="AB54" i="83"/>
  <c r="K54" i="83"/>
  <c r="AB53" i="83"/>
  <c r="AJ53" i="83"/>
  <c r="T53" i="83"/>
  <c r="T56" i="83" l="1"/>
  <c r="T57" i="83" s="1"/>
  <c r="AJ56" i="83"/>
  <c r="AB56" i="83"/>
  <c r="AB57" i="83" s="1"/>
  <c r="AB64" i="83" s="1"/>
  <c r="K56" i="83"/>
  <c r="K57" i="83" s="1"/>
  <c r="K64" i="83" s="1"/>
  <c r="O56" i="83"/>
  <c r="AK45" i="83"/>
  <c r="BU54" i="83"/>
  <c r="AL45" i="83" s="1"/>
  <c r="AJ59" i="83"/>
  <c r="AJ58" i="83"/>
  <c r="BE54" i="83"/>
  <c r="V45" i="83" s="1"/>
  <c r="U45" i="83"/>
  <c r="T59" i="83"/>
  <c r="T58" i="83"/>
  <c r="AC59" i="83"/>
  <c r="AC58" i="83"/>
  <c r="U47" i="83"/>
  <c r="BF56" i="83"/>
  <c r="AD59" i="83"/>
  <c r="AD58" i="83"/>
  <c r="L59" i="83"/>
  <c r="L84" i="83" s="1"/>
  <c r="L58" i="83"/>
  <c r="K78" i="83"/>
  <c r="K80" i="83"/>
  <c r="K79" i="83"/>
  <c r="K81" i="83"/>
  <c r="K82" i="83"/>
  <c r="AW54" i="83"/>
  <c r="N45" i="83" s="1"/>
  <c r="M45" i="83"/>
  <c r="S46" i="83"/>
  <c r="S48" i="83"/>
  <c r="S62" i="83" s="1"/>
  <c r="AJ84" i="83"/>
  <c r="AF84" i="83"/>
  <c r="AB84" i="83"/>
  <c r="X84" i="83"/>
  <c r="T84" i="83"/>
  <c r="P84" i="83"/>
  <c r="H84" i="83"/>
  <c r="D85" i="83"/>
  <c r="O84" i="83"/>
  <c r="K84" i="83"/>
  <c r="G84" i="83"/>
  <c r="AD84" i="83"/>
  <c r="Q84" i="83"/>
  <c r="I84" i="83"/>
  <c r="Z84" i="83"/>
  <c r="J84" i="83"/>
  <c r="AH84" i="83"/>
  <c r="R84" i="83"/>
  <c r="AB78" i="83"/>
  <c r="AB80" i="83"/>
  <c r="AB79" i="83"/>
  <c r="AB81" i="83"/>
  <c r="AB82" i="83"/>
  <c r="Q80" i="83"/>
  <c r="Q81" i="83"/>
  <c r="Q79" i="83"/>
  <c r="Q78" i="83"/>
  <c r="Q82" i="83"/>
  <c r="BL54" i="42"/>
  <c r="AB45" i="42"/>
  <c r="BH73" i="42"/>
  <c r="BA56" i="42"/>
  <c r="P47" i="42"/>
  <c r="P46" i="42" s="1"/>
  <c r="AI45" i="42"/>
  <c r="BS54" i="42"/>
  <c r="BA73" i="42"/>
  <c r="BC54" i="42"/>
  <c r="S45" i="42"/>
  <c r="AT54" i="42"/>
  <c r="J45" i="42"/>
  <c r="AX56" i="42"/>
  <c r="M47" i="42"/>
  <c r="M46" i="42" s="1"/>
  <c r="D83" i="42"/>
  <c r="I53" i="42"/>
  <c r="AL54" i="83"/>
  <c r="L54" i="83"/>
  <c r="AL53" i="83"/>
  <c r="AD53" i="83"/>
  <c r="V53" i="83"/>
  <c r="Q53" i="83"/>
  <c r="AD54" i="83"/>
  <c r="V54" i="83"/>
  <c r="L53" i="83"/>
  <c r="I54" i="42"/>
  <c r="Q54" i="83"/>
  <c r="L56" i="83" l="1"/>
  <c r="Q56" i="83"/>
  <c r="V56" i="83"/>
  <c r="AD56" i="83"/>
  <c r="AD57" i="83" s="1"/>
  <c r="AD64" i="83" s="1"/>
  <c r="AD51" i="83" s="1"/>
  <c r="AD50" i="83" s="1"/>
  <c r="AL56" i="83"/>
  <c r="AL57" i="83" s="1"/>
  <c r="AL64" i="83" s="1"/>
  <c r="AL51" i="83" s="1"/>
  <c r="AL50" i="83" s="1"/>
  <c r="BU57" i="83" s="1"/>
  <c r="I56" i="42"/>
  <c r="V59" i="83"/>
  <c r="V85" i="83" s="1"/>
  <c r="V58" i="83"/>
  <c r="T64" i="83"/>
  <c r="U59" i="83"/>
  <c r="U58" i="83"/>
  <c r="AL59" i="83"/>
  <c r="AL58" i="83"/>
  <c r="AK58" i="83"/>
  <c r="AK59" i="83"/>
  <c r="AK69" i="83" s="1"/>
  <c r="T82" i="83"/>
  <c r="T78" i="83"/>
  <c r="T79" i="83"/>
  <c r="T81" i="83"/>
  <c r="T83" i="83"/>
  <c r="T80" i="83"/>
  <c r="AJ80" i="83"/>
  <c r="AJ81" i="83"/>
  <c r="AJ78" i="83"/>
  <c r="AJ82" i="83"/>
  <c r="AJ79" i="83"/>
  <c r="AJ83" i="83"/>
  <c r="AJ57" i="83"/>
  <c r="AJ64" i="83" s="1"/>
  <c r="L57" i="83"/>
  <c r="L64" i="83" s="1"/>
  <c r="S82" i="83"/>
  <c r="S79" i="83"/>
  <c r="S78" i="83"/>
  <c r="S80" i="83"/>
  <c r="S81" i="83"/>
  <c r="S83" i="83"/>
  <c r="N59" i="83"/>
  <c r="N58" i="83"/>
  <c r="L78" i="83"/>
  <c r="L80" i="83"/>
  <c r="L79" i="83"/>
  <c r="L81" i="83"/>
  <c r="L82" i="83"/>
  <c r="L83" i="83"/>
  <c r="AD79" i="83"/>
  <c r="AD69" i="83"/>
  <c r="AD80" i="83"/>
  <c r="AD78" i="83"/>
  <c r="AD81" i="83"/>
  <c r="AD82" i="83"/>
  <c r="AD83" i="83"/>
  <c r="U48" i="83"/>
  <c r="U62" i="83" s="1"/>
  <c r="U85" i="83" s="1"/>
  <c r="U46" i="83"/>
  <c r="AC69" i="83"/>
  <c r="S84" i="83"/>
  <c r="O57" i="83"/>
  <c r="O64" i="83" s="1"/>
  <c r="D86" i="83"/>
  <c r="S85" i="83"/>
  <c r="O85" i="83"/>
  <c r="K85" i="83"/>
  <c r="G85" i="83"/>
  <c r="AL85" i="83"/>
  <c r="AH85" i="83"/>
  <c r="AD85" i="83"/>
  <c r="Z85" i="83"/>
  <c r="R85" i="83"/>
  <c r="N85" i="83"/>
  <c r="J85" i="83"/>
  <c r="AF85" i="83"/>
  <c r="X85" i="83"/>
  <c r="P85" i="83"/>
  <c r="H85" i="83"/>
  <c r="AB85" i="83"/>
  <c r="L85" i="83"/>
  <c r="AJ85" i="83"/>
  <c r="T85" i="83"/>
  <c r="I85" i="83"/>
  <c r="Q85" i="83"/>
  <c r="M59" i="83"/>
  <c r="M58" i="83"/>
  <c r="BH56" i="83"/>
  <c r="W47" i="83"/>
  <c r="D84" i="42"/>
  <c r="AZ56" i="42"/>
  <c r="O47" i="42"/>
  <c r="O46" i="42" s="1"/>
  <c r="BT54" i="42"/>
  <c r="AJ45" i="42"/>
  <c r="AC45" i="42"/>
  <c r="BM54" i="42"/>
  <c r="AD45" i="42" s="1"/>
  <c r="BI73" i="42"/>
  <c r="K45" i="42"/>
  <c r="AU54" i="42"/>
  <c r="BD54" i="42"/>
  <c r="T45" i="42"/>
  <c r="BC56" i="42"/>
  <c r="R47" i="42"/>
  <c r="R46" i="42" s="1"/>
  <c r="J54" i="42"/>
  <c r="M54" i="83"/>
  <c r="J53" i="42"/>
  <c r="S54" i="83"/>
  <c r="M53" i="83"/>
  <c r="S53" i="83"/>
  <c r="N54" i="83"/>
  <c r="P54" i="42"/>
  <c r="N53" i="83"/>
  <c r="P53" i="42"/>
  <c r="N56" i="83" l="1"/>
  <c r="S56" i="83"/>
  <c r="M56" i="83"/>
  <c r="M57" i="83" s="1"/>
  <c r="M64" i="83" s="1"/>
  <c r="M51" i="83" s="1"/>
  <c r="M50" i="83" s="1"/>
  <c r="P56" i="42"/>
  <c r="J56" i="42"/>
  <c r="AL78" i="83"/>
  <c r="AL80" i="83"/>
  <c r="AL81" i="83"/>
  <c r="AL69" i="83"/>
  <c r="AL82" i="83"/>
  <c r="AL83" i="83"/>
  <c r="AL79" i="83"/>
  <c r="AL84" i="83"/>
  <c r="V83" i="83"/>
  <c r="V78" i="83"/>
  <c r="V80" i="83"/>
  <c r="V84" i="83"/>
  <c r="V69" i="83"/>
  <c r="V82" i="83"/>
  <c r="V79" i="83"/>
  <c r="V81" i="83"/>
  <c r="U69" i="83"/>
  <c r="V57" i="83"/>
  <c r="V64" i="83" s="1"/>
  <c r="V51" i="83" s="1"/>
  <c r="V50" i="83" s="1"/>
  <c r="BE57" i="83" s="1"/>
  <c r="BM57" i="83"/>
  <c r="U78" i="83"/>
  <c r="U79" i="83"/>
  <c r="U81" i="83"/>
  <c r="U82" i="83"/>
  <c r="U83" i="83"/>
  <c r="U80" i="83"/>
  <c r="U84" i="83"/>
  <c r="W46" i="83"/>
  <c r="W48" i="83"/>
  <c r="W62" i="83" s="1"/>
  <c r="BJ56" i="83"/>
  <c r="Y47" i="83"/>
  <c r="N79" i="83"/>
  <c r="N69" i="83"/>
  <c r="N78" i="83"/>
  <c r="N80" i="83"/>
  <c r="N81" i="83"/>
  <c r="N82" i="83"/>
  <c r="N83" i="83"/>
  <c r="N84" i="83"/>
  <c r="M69" i="83"/>
  <c r="M80" i="83"/>
  <c r="M79" i="83"/>
  <c r="M78" i="83"/>
  <c r="M81" i="83"/>
  <c r="M82" i="83"/>
  <c r="M83" i="83"/>
  <c r="M84" i="83"/>
  <c r="M85" i="83"/>
  <c r="U86" i="83"/>
  <c r="Q86" i="83"/>
  <c r="M86" i="83"/>
  <c r="AJ86" i="83"/>
  <c r="Z86" i="83"/>
  <c r="T86" i="83"/>
  <c r="O86" i="83"/>
  <c r="J86" i="83"/>
  <c r="AD86" i="83"/>
  <c r="X86" i="83"/>
  <c r="S86" i="83"/>
  <c r="N86" i="83"/>
  <c r="I86" i="83"/>
  <c r="AH86" i="83"/>
  <c r="L86" i="83"/>
  <c r="AL86" i="83"/>
  <c r="P86" i="83"/>
  <c r="G86" i="83"/>
  <c r="AF86" i="83"/>
  <c r="K86" i="83"/>
  <c r="V86" i="83"/>
  <c r="AB86" i="83"/>
  <c r="H86" i="83"/>
  <c r="D87" i="83"/>
  <c r="R86" i="83"/>
  <c r="Q57" i="83"/>
  <c r="Q64" i="83" s="1"/>
  <c r="BE54" i="42"/>
  <c r="V45" i="42" s="1"/>
  <c r="U45" i="42"/>
  <c r="BB56" i="42"/>
  <c r="Q47" i="42"/>
  <c r="Q46" i="42" s="1"/>
  <c r="AV54" i="42"/>
  <c r="L45" i="42"/>
  <c r="BU54" i="42"/>
  <c r="AL45" i="42" s="1"/>
  <c r="AK45" i="42"/>
  <c r="D85" i="42"/>
  <c r="BE56" i="42"/>
  <c r="T47" i="42"/>
  <c r="T46" i="42" s="1"/>
  <c r="K53" i="42"/>
  <c r="O53" i="42"/>
  <c r="U53" i="83"/>
  <c r="R53" i="42"/>
  <c r="O54" i="42"/>
  <c r="T53" i="42"/>
  <c r="R54" i="42"/>
  <c r="U54" i="83"/>
  <c r="K54" i="42"/>
  <c r="U56" i="83" l="1"/>
  <c r="R56" i="42"/>
  <c r="O56" i="42"/>
  <c r="K56" i="42"/>
  <c r="AV57" i="83"/>
  <c r="AS68" i="83" s="1"/>
  <c r="Y48" i="83"/>
  <c r="Y62" i="83" s="1"/>
  <c r="Y46" i="83"/>
  <c r="AJ87" i="83"/>
  <c r="AF87" i="83"/>
  <c r="AB87" i="83"/>
  <c r="X87" i="83"/>
  <c r="T87" i="83"/>
  <c r="P87" i="83"/>
  <c r="L87" i="83"/>
  <c r="H87" i="83"/>
  <c r="AD87" i="83"/>
  <c r="S87" i="83"/>
  <c r="N87" i="83"/>
  <c r="I87" i="83"/>
  <c r="D88" i="83"/>
  <c r="AH87" i="83"/>
  <c r="W87" i="83"/>
  <c r="R87" i="83"/>
  <c r="M87" i="83"/>
  <c r="G87" i="83"/>
  <c r="V87" i="83"/>
  <c r="K87" i="83"/>
  <c r="Z87" i="83"/>
  <c r="O87" i="83"/>
  <c r="U87" i="83"/>
  <c r="J87" i="83"/>
  <c r="AL87" i="83"/>
  <c r="Q87" i="83"/>
  <c r="N57" i="83"/>
  <c r="N64" i="83" s="1"/>
  <c r="N51" i="83" s="1"/>
  <c r="N50" i="83" s="1"/>
  <c r="BL56" i="83"/>
  <c r="AA47" i="83"/>
  <c r="S57" i="83"/>
  <c r="S64" i="83" s="1"/>
  <c r="W78" i="83"/>
  <c r="W80" i="83"/>
  <c r="W79" i="83"/>
  <c r="W81" i="83"/>
  <c r="W82" i="83"/>
  <c r="W83" i="83"/>
  <c r="W84" i="83"/>
  <c r="W85" i="83"/>
  <c r="W86" i="83"/>
  <c r="BD56" i="42"/>
  <c r="S47" i="42"/>
  <c r="S46" i="42" s="1"/>
  <c r="M45" i="42"/>
  <c r="AW54" i="42"/>
  <c r="N45" i="42" s="1"/>
  <c r="BG56" i="42"/>
  <c r="V47" i="42"/>
  <c r="V46" i="42" s="1"/>
  <c r="D86" i="42"/>
  <c r="T54" i="42"/>
  <c r="L54" i="42"/>
  <c r="V53" i="42"/>
  <c r="Q53" i="42"/>
  <c r="Q54" i="42"/>
  <c r="L53" i="42"/>
  <c r="W54" i="83"/>
  <c r="W53" i="83"/>
  <c r="W56" i="83" l="1"/>
  <c r="L56" i="42"/>
  <c r="Q56" i="42"/>
  <c r="T56" i="42"/>
  <c r="AW57" i="83"/>
  <c r="AS69" i="83" s="1"/>
  <c r="Y79" i="83"/>
  <c r="Y78" i="83"/>
  <c r="Y81" i="83"/>
  <c r="Y80" i="83"/>
  <c r="Y82" i="83"/>
  <c r="Y83" i="83"/>
  <c r="Y84" i="83"/>
  <c r="Y85" i="83"/>
  <c r="Y86" i="83"/>
  <c r="BN56" i="83"/>
  <c r="AC47" i="83"/>
  <c r="AA46" i="83"/>
  <c r="AA48" i="83"/>
  <c r="AA62" i="83" s="1"/>
  <c r="D89" i="83"/>
  <c r="W88" i="83"/>
  <c r="S88" i="83"/>
  <c r="O88" i="83"/>
  <c r="K88" i="83"/>
  <c r="G88" i="83"/>
  <c r="AH88" i="83"/>
  <c r="X88" i="83"/>
  <c r="R88" i="83"/>
  <c r="M88" i="83"/>
  <c r="H88" i="83"/>
  <c r="AL88" i="83"/>
  <c r="AB88" i="83"/>
  <c r="V88" i="83"/>
  <c r="Q88" i="83"/>
  <c r="L88" i="83"/>
  <c r="AF88" i="83"/>
  <c r="U88" i="83"/>
  <c r="J88" i="83"/>
  <c r="AJ88" i="83"/>
  <c r="Y88" i="83"/>
  <c r="N88" i="83"/>
  <c r="AD88" i="83"/>
  <c r="I88" i="83"/>
  <c r="T88" i="83"/>
  <c r="Z88" i="83"/>
  <c r="P88" i="83"/>
  <c r="Y87" i="83"/>
  <c r="U57" i="83"/>
  <c r="U64" i="83" s="1"/>
  <c r="U51" i="83" s="1"/>
  <c r="U50" i="83" s="1"/>
  <c r="D87" i="42"/>
  <c r="BF56" i="42"/>
  <c r="U47" i="42"/>
  <c r="U46" i="42" s="1"/>
  <c r="BI56" i="42"/>
  <c r="X47" i="42"/>
  <c r="X46" i="42" s="1"/>
  <c r="N54" i="42"/>
  <c r="S54" i="42"/>
  <c r="S53" i="42"/>
  <c r="N53" i="42"/>
  <c r="M54" i="42"/>
  <c r="Y54" i="83"/>
  <c r="M53" i="42"/>
  <c r="Y53" i="83"/>
  <c r="V54" i="42"/>
  <c r="Y56" i="83" l="1"/>
  <c r="V56" i="42"/>
  <c r="M56" i="42"/>
  <c r="N56" i="42"/>
  <c r="S56" i="42"/>
  <c r="BD57" i="83"/>
  <c r="BA68" i="83" s="1"/>
  <c r="BA69" i="83" s="1"/>
  <c r="AA82" i="83"/>
  <c r="AA79" i="83"/>
  <c r="AA80" i="83"/>
  <c r="AA78" i="83"/>
  <c r="AA81" i="83"/>
  <c r="AA83" i="83"/>
  <c r="AA84" i="83"/>
  <c r="AA85" i="83"/>
  <c r="AA86" i="83"/>
  <c r="AA87" i="83"/>
  <c r="AC48" i="83"/>
  <c r="AC62" i="83" s="1"/>
  <c r="AC46" i="83"/>
  <c r="AL89" i="83"/>
  <c r="AH89" i="83"/>
  <c r="AD89" i="83"/>
  <c r="Z89" i="83"/>
  <c r="V89" i="83"/>
  <c r="R89" i="83"/>
  <c r="N89" i="83"/>
  <c r="J89" i="83"/>
  <c r="D90" i="83"/>
  <c r="AB89" i="83"/>
  <c r="W89" i="83"/>
  <c r="Q89" i="83"/>
  <c r="L89" i="83"/>
  <c r="G89" i="83"/>
  <c r="AF89" i="83"/>
  <c r="AA89" i="83"/>
  <c r="U89" i="83"/>
  <c r="P89" i="83"/>
  <c r="K89" i="83"/>
  <c r="T89" i="83"/>
  <c r="I89" i="83"/>
  <c r="X89" i="83"/>
  <c r="M89" i="83"/>
  <c r="S89" i="83"/>
  <c r="H89" i="83"/>
  <c r="O89" i="83"/>
  <c r="AJ89" i="83"/>
  <c r="Y89" i="83"/>
  <c r="BP56" i="83"/>
  <c r="AE47" i="83"/>
  <c r="AA88" i="83"/>
  <c r="W57" i="83"/>
  <c r="W64" i="83" s="1"/>
  <c r="BK56" i="42"/>
  <c r="Z47" i="42"/>
  <c r="Z46" i="42" s="1"/>
  <c r="BH56" i="42"/>
  <c r="W47" i="42"/>
  <c r="W46" i="42" s="1"/>
  <c r="D88" i="42"/>
  <c r="AA53" i="83"/>
  <c r="U53" i="42"/>
  <c r="X54" i="42"/>
  <c r="AA54" i="83"/>
  <c r="X53" i="42"/>
  <c r="U54" i="42"/>
  <c r="AA56" i="83" l="1"/>
  <c r="X56" i="42"/>
  <c r="U56" i="42"/>
  <c r="AC80" i="83"/>
  <c r="AC82" i="83"/>
  <c r="AC79" i="83"/>
  <c r="AC83" i="83"/>
  <c r="AC78" i="83"/>
  <c r="AC84" i="83"/>
  <c r="AC85" i="83"/>
  <c r="AC81" i="83"/>
  <c r="AC86" i="83"/>
  <c r="AC87" i="83"/>
  <c r="AC88" i="83"/>
  <c r="BR56" i="83"/>
  <c r="AG47" i="83"/>
  <c r="AE46" i="83"/>
  <c r="AE48" i="83"/>
  <c r="AE62" i="83" s="1"/>
  <c r="AE90" i="83" s="1"/>
  <c r="AC89" i="83"/>
  <c r="AL90" i="83"/>
  <c r="AH90" i="83"/>
  <c r="AD90" i="83"/>
  <c r="Z90" i="83"/>
  <c r="V90" i="83"/>
  <c r="R90" i="83"/>
  <c r="N90" i="83"/>
  <c r="J90" i="83"/>
  <c r="AC90" i="83"/>
  <c r="Y90" i="83"/>
  <c r="U90" i="83"/>
  <c r="Q90" i="83"/>
  <c r="M90" i="83"/>
  <c r="I90" i="83"/>
  <c r="AJ90" i="83"/>
  <c r="AB90" i="83"/>
  <c r="T90" i="83"/>
  <c r="L90" i="83"/>
  <c r="AA90" i="83"/>
  <c r="S90" i="83"/>
  <c r="K90" i="83"/>
  <c r="X90" i="83"/>
  <c r="H90" i="83"/>
  <c r="O90" i="83"/>
  <c r="D91" i="83"/>
  <c r="G90" i="83"/>
  <c r="W90" i="83"/>
  <c r="AF90" i="83"/>
  <c r="P90" i="83"/>
  <c r="Y57" i="83"/>
  <c r="Y64" i="83" s="1"/>
  <c r="D89" i="42"/>
  <c r="BJ56" i="42"/>
  <c r="Y47" i="42"/>
  <c r="Y46" i="42" s="1"/>
  <c r="BM56" i="42"/>
  <c r="AB47" i="42"/>
  <c r="AB46" i="42" s="1"/>
  <c r="W53" i="42"/>
  <c r="AC53" i="83"/>
  <c r="AC54" i="83"/>
  <c r="Z53" i="42"/>
  <c r="Z54" i="42"/>
  <c r="W54" i="42"/>
  <c r="AC56" i="83" l="1"/>
  <c r="Z56" i="42"/>
  <c r="W56" i="42"/>
  <c r="AC91" i="83"/>
  <c r="Y91" i="83"/>
  <c r="U91" i="83"/>
  <c r="Q91" i="83"/>
  <c r="M91" i="83"/>
  <c r="I91" i="83"/>
  <c r="AJ91" i="83"/>
  <c r="AF91" i="83"/>
  <c r="AB91" i="83"/>
  <c r="X91" i="83"/>
  <c r="T91" i="83"/>
  <c r="P91" i="83"/>
  <c r="L91" i="83"/>
  <c r="H91" i="83"/>
  <c r="AA91" i="83"/>
  <c r="S91" i="83"/>
  <c r="K91" i="83"/>
  <c r="AH91" i="83"/>
  <c r="Z91" i="83"/>
  <c r="R91" i="83"/>
  <c r="J91" i="83"/>
  <c r="D92" i="83"/>
  <c r="W91" i="83"/>
  <c r="G91" i="83"/>
  <c r="AD91" i="83"/>
  <c r="N91" i="83"/>
  <c r="AL91" i="83"/>
  <c r="V91" i="83"/>
  <c r="AE91" i="83"/>
  <c r="O91" i="83"/>
  <c r="AE80" i="83"/>
  <c r="AE78" i="83"/>
  <c r="AE79" i="83"/>
  <c r="AE81" i="83"/>
  <c r="AE82" i="83"/>
  <c r="AE83" i="83"/>
  <c r="AE84" i="83"/>
  <c r="AE85" i="83"/>
  <c r="AE86" i="83"/>
  <c r="AE87" i="83"/>
  <c r="AE88" i="83"/>
  <c r="AE89" i="83"/>
  <c r="AG48" i="83"/>
  <c r="AG62" i="83" s="1"/>
  <c r="AG91" i="83" s="1"/>
  <c r="AG46" i="83"/>
  <c r="BT56" i="83"/>
  <c r="AK47" i="83" s="1"/>
  <c r="AI47" i="83"/>
  <c r="AA57" i="83"/>
  <c r="AA64" i="83" s="1"/>
  <c r="D90" i="42"/>
  <c r="BL56" i="42"/>
  <c r="AA47" i="42"/>
  <c r="AA46" i="42" s="1"/>
  <c r="BO56" i="42"/>
  <c r="AD47" i="42"/>
  <c r="AD46" i="42" s="1"/>
  <c r="Y53" i="42"/>
  <c r="AB54" i="42"/>
  <c r="AE54" i="83"/>
  <c r="AB53" i="42"/>
  <c r="Y54" i="42"/>
  <c r="AE53" i="83"/>
  <c r="AE56" i="83" l="1"/>
  <c r="AB56" i="42"/>
  <c r="Y56" i="42"/>
  <c r="AK48" i="83"/>
  <c r="AK62" i="83" s="1"/>
  <c r="AK92" i="83" s="1"/>
  <c r="AK46" i="83"/>
  <c r="AJ92" i="83"/>
  <c r="AF92" i="83"/>
  <c r="AB92" i="83"/>
  <c r="X92" i="83"/>
  <c r="T92" i="83"/>
  <c r="P92" i="83"/>
  <c r="L92" i="83"/>
  <c r="H92" i="83"/>
  <c r="D93" i="83"/>
  <c r="AE92" i="83"/>
  <c r="AA92" i="83"/>
  <c r="W92" i="83"/>
  <c r="S92" i="83"/>
  <c r="O92" i="83"/>
  <c r="K92" i="83"/>
  <c r="G92" i="83"/>
  <c r="AH92" i="83"/>
  <c r="Z92" i="83"/>
  <c r="R92" i="83"/>
  <c r="J92" i="83"/>
  <c r="AG92" i="83"/>
  <c r="Y92" i="83"/>
  <c r="Q92" i="83"/>
  <c r="I92" i="83"/>
  <c r="AL92" i="83"/>
  <c r="V92" i="83"/>
  <c r="AC92" i="83"/>
  <c r="M92" i="83"/>
  <c r="U92" i="83"/>
  <c r="AD92" i="83"/>
  <c r="N92" i="83"/>
  <c r="AI46" i="83"/>
  <c r="AI48" i="83"/>
  <c r="AI62" i="83" s="1"/>
  <c r="AI92" i="83" s="1"/>
  <c r="AG81" i="83"/>
  <c r="AG78" i="83"/>
  <c r="AG79" i="83"/>
  <c r="AG80" i="83"/>
  <c r="AG82" i="83"/>
  <c r="AG83" i="83"/>
  <c r="AG84" i="83"/>
  <c r="AG85" i="83"/>
  <c r="AG86" i="83"/>
  <c r="AG87" i="83"/>
  <c r="AG88" i="83"/>
  <c r="AG89" i="83"/>
  <c r="AG90" i="83"/>
  <c r="AC57" i="83"/>
  <c r="AC64" i="83" s="1"/>
  <c r="AC51" i="83" s="1"/>
  <c r="AC50" i="83" s="1"/>
  <c r="BN56" i="42"/>
  <c r="AC47" i="42"/>
  <c r="AC46" i="42" s="1"/>
  <c r="D91" i="42"/>
  <c r="BQ56" i="42"/>
  <c r="AF47" i="42"/>
  <c r="AF46" i="42" s="1"/>
  <c r="AA54" i="42"/>
  <c r="AD54" i="42"/>
  <c r="AG53" i="83"/>
  <c r="AG54" i="83"/>
  <c r="AA53" i="42"/>
  <c r="AD53" i="42"/>
  <c r="AG56" i="83" l="1"/>
  <c r="AD56" i="42"/>
  <c r="AA56" i="42"/>
  <c r="BL57" i="83"/>
  <c r="BI68" i="83" s="1"/>
  <c r="BI69" i="83" s="1"/>
  <c r="D94" i="83"/>
  <c r="AI93" i="83"/>
  <c r="AE93" i="83"/>
  <c r="AA93" i="83"/>
  <c r="W93" i="83"/>
  <c r="S93" i="83"/>
  <c r="O93" i="83"/>
  <c r="K93" i="83"/>
  <c r="G93" i="83"/>
  <c r="AL93" i="83"/>
  <c r="AH93" i="83"/>
  <c r="AD93" i="83"/>
  <c r="Z93" i="83"/>
  <c r="V93" i="83"/>
  <c r="R93" i="83"/>
  <c r="N93" i="83"/>
  <c r="J93" i="83"/>
  <c r="AG93" i="83"/>
  <c r="Y93" i="83"/>
  <c r="Q93" i="83"/>
  <c r="I93" i="83"/>
  <c r="AF93" i="83"/>
  <c r="X93" i="83"/>
  <c r="P93" i="83"/>
  <c r="H93" i="83"/>
  <c r="AK93" i="83"/>
  <c r="U93" i="83"/>
  <c r="AB93" i="83"/>
  <c r="L93" i="83"/>
  <c r="AJ93" i="83"/>
  <c r="T93" i="83"/>
  <c r="AC93" i="83"/>
  <c r="M93" i="83"/>
  <c r="AE57" i="83"/>
  <c r="AE64" i="83" s="1"/>
  <c r="AI81" i="83"/>
  <c r="AI79" i="83"/>
  <c r="AI78" i="83"/>
  <c r="AI82" i="83"/>
  <c r="AI80" i="83"/>
  <c r="AI83" i="83"/>
  <c r="AI84" i="83"/>
  <c r="AI85" i="83"/>
  <c r="AI86" i="83"/>
  <c r="AI87" i="83"/>
  <c r="AI88" i="83"/>
  <c r="AI89" i="83"/>
  <c r="AI90" i="83"/>
  <c r="AI91" i="83"/>
  <c r="AK83" i="83"/>
  <c r="AK79" i="83"/>
  <c r="AK82" i="83"/>
  <c r="AK80" i="83"/>
  <c r="AK81" i="83"/>
  <c r="AK78" i="83"/>
  <c r="AK84" i="83"/>
  <c r="AK85" i="83"/>
  <c r="AK86" i="83"/>
  <c r="AK87" i="83"/>
  <c r="AK88" i="83"/>
  <c r="AK89" i="83"/>
  <c r="AK90" i="83"/>
  <c r="AK91" i="83"/>
  <c r="BP56" i="42"/>
  <c r="AE47" i="42"/>
  <c r="AE46" i="42" s="1"/>
  <c r="BS56" i="42"/>
  <c r="AH47" i="42"/>
  <c r="AH46" i="42" s="1"/>
  <c r="D92" i="42"/>
  <c r="AI53" i="83"/>
  <c r="AK53" i="83"/>
  <c r="AF54" i="42"/>
  <c r="AI54" i="83"/>
  <c r="AC53" i="42"/>
  <c r="AF53" i="42"/>
  <c r="AK54" i="83"/>
  <c r="AC54" i="42"/>
  <c r="AK56" i="83" l="1"/>
  <c r="AI56" i="83"/>
  <c r="AF56" i="42"/>
  <c r="AC56" i="42"/>
  <c r="AL94" i="83"/>
  <c r="AH94" i="83"/>
  <c r="AD94" i="83"/>
  <c r="Z94" i="83"/>
  <c r="V94" i="83"/>
  <c r="R94" i="83"/>
  <c r="N94" i="83"/>
  <c r="J94" i="83"/>
  <c r="AK94" i="83"/>
  <c r="AG94" i="83"/>
  <c r="AC94" i="83"/>
  <c r="Y94" i="83"/>
  <c r="U94" i="83"/>
  <c r="Q94" i="83"/>
  <c r="M94" i="83"/>
  <c r="I94" i="83"/>
  <c r="AF94" i="83"/>
  <c r="X94" i="83"/>
  <c r="P94" i="83"/>
  <c r="H94" i="83"/>
  <c r="D95" i="83"/>
  <c r="AE94" i="83"/>
  <c r="W94" i="83"/>
  <c r="O94" i="83"/>
  <c r="G94" i="83"/>
  <c r="AJ94" i="83"/>
  <c r="T94" i="83"/>
  <c r="AA94" i="83"/>
  <c r="K94" i="83"/>
  <c r="AI94" i="83"/>
  <c r="S94" i="83"/>
  <c r="AB94" i="83"/>
  <c r="L94" i="83"/>
  <c r="AG57" i="83"/>
  <c r="AG64" i="83" s="1"/>
  <c r="D93" i="42"/>
  <c r="BR56" i="42"/>
  <c r="AG47" i="42"/>
  <c r="AG46" i="42" s="1"/>
  <c r="BU56" i="42"/>
  <c r="AL47" i="42" s="1"/>
  <c r="AL46" i="42" s="1"/>
  <c r="AJ47" i="42"/>
  <c r="AJ46" i="42" s="1"/>
  <c r="C48" i="42"/>
  <c r="C47" i="42"/>
  <c r="AE54" i="42"/>
  <c r="AE53" i="42"/>
  <c r="AH53" i="42"/>
  <c r="AH54" i="42"/>
  <c r="AH56" i="42" l="1"/>
  <c r="AE56" i="42"/>
  <c r="H7" i="42"/>
  <c r="AK95" i="83"/>
  <c r="AG95" i="83"/>
  <c r="AC95" i="83"/>
  <c r="Y95" i="83"/>
  <c r="U95" i="83"/>
  <c r="Q95" i="83"/>
  <c r="M95" i="83"/>
  <c r="I95" i="83"/>
  <c r="AJ95" i="83"/>
  <c r="AF95" i="83"/>
  <c r="AB95" i="83"/>
  <c r="X95" i="83"/>
  <c r="T95" i="83"/>
  <c r="P95" i="83"/>
  <c r="L95" i="83"/>
  <c r="H95" i="83"/>
  <c r="D96" i="83"/>
  <c r="AE95" i="83"/>
  <c r="W95" i="83"/>
  <c r="O95" i="83"/>
  <c r="G95" i="83"/>
  <c r="AL95" i="83"/>
  <c r="AD95" i="83"/>
  <c r="V95" i="83"/>
  <c r="N95" i="83"/>
  <c r="AI95" i="83"/>
  <c r="S95" i="83"/>
  <c r="Z95" i="83"/>
  <c r="J95" i="83"/>
  <c r="AH95" i="83"/>
  <c r="R95" i="83"/>
  <c r="AA95" i="83"/>
  <c r="K95" i="83"/>
  <c r="AK57" i="83"/>
  <c r="AK64" i="83" s="1"/>
  <c r="AK51" i="83" s="1"/>
  <c r="AK50" i="83" s="1"/>
  <c r="AI57" i="83"/>
  <c r="AI64" i="83" s="1"/>
  <c r="AP70" i="42"/>
  <c r="AH48" i="42"/>
  <c r="AH62" i="42" s="1"/>
  <c r="T48" i="42"/>
  <c r="T62" i="42" s="1"/>
  <c r="AJ48" i="42"/>
  <c r="AJ62" i="42" s="1"/>
  <c r="AL48" i="42"/>
  <c r="AL62" i="42" s="1"/>
  <c r="N48" i="42"/>
  <c r="N62" i="42" s="1"/>
  <c r="X48" i="42"/>
  <c r="X62" i="42" s="1"/>
  <c r="AD48" i="42"/>
  <c r="AD62" i="42" s="1"/>
  <c r="P48" i="42"/>
  <c r="P62" i="42" s="1"/>
  <c r="AF48" i="42"/>
  <c r="AF62" i="42" s="1"/>
  <c r="Z48" i="42"/>
  <c r="Z62" i="42" s="1"/>
  <c r="H48" i="42"/>
  <c r="H62" i="42" s="1"/>
  <c r="J48" i="42"/>
  <c r="J62" i="42" s="1"/>
  <c r="V48" i="42"/>
  <c r="V62" i="42" s="1"/>
  <c r="L48" i="42"/>
  <c r="L62" i="42" s="1"/>
  <c r="AB48" i="42"/>
  <c r="AB62" i="42" s="1"/>
  <c r="R48" i="42"/>
  <c r="AI48" i="42"/>
  <c r="AI62" i="42" s="1"/>
  <c r="AG48" i="42"/>
  <c r="AG62" i="42" s="1"/>
  <c r="AK48" i="42"/>
  <c r="AK62" i="42" s="1"/>
  <c r="S48" i="42"/>
  <c r="S62" i="42" s="1"/>
  <c r="I48" i="42"/>
  <c r="I62" i="42" s="1"/>
  <c r="G48" i="42"/>
  <c r="G62" i="42" s="1"/>
  <c r="Y48" i="42"/>
  <c r="Y62" i="42" s="1"/>
  <c r="AA48" i="42"/>
  <c r="AA62" i="42" s="1"/>
  <c r="M48" i="42"/>
  <c r="M62" i="42" s="1"/>
  <c r="U48" i="42"/>
  <c r="U62" i="42" s="1"/>
  <c r="O48" i="42"/>
  <c r="O62" i="42" s="1"/>
  <c r="AE48" i="42"/>
  <c r="AE62" i="42" s="1"/>
  <c r="Q48" i="42"/>
  <c r="Q62" i="42" s="1"/>
  <c r="W48" i="42"/>
  <c r="W62" i="42" s="1"/>
  <c r="AC48" i="42"/>
  <c r="AC62" i="42" s="1"/>
  <c r="K48" i="42"/>
  <c r="K62" i="42" s="1"/>
  <c r="BT56" i="42"/>
  <c r="AK47" i="42" s="1"/>
  <c r="AK46" i="42" s="1"/>
  <c r="AI47" i="42"/>
  <c r="AI46" i="42" s="1"/>
  <c r="D94" i="42"/>
  <c r="AL54" i="42"/>
  <c r="AL53" i="42"/>
  <c r="AG54" i="42"/>
  <c r="AG53" i="42"/>
  <c r="AJ54" i="42"/>
  <c r="AJ53" i="42"/>
  <c r="AJ56" i="42" l="1"/>
  <c r="AG56" i="42"/>
  <c r="AL56" i="42"/>
  <c r="BT57" i="83"/>
  <c r="BQ68" i="83" s="1"/>
  <c r="BQ69" i="83" s="1"/>
  <c r="AJ96" i="83"/>
  <c r="AF96" i="83"/>
  <c r="AB96" i="83"/>
  <c r="X96" i="83"/>
  <c r="T96" i="83"/>
  <c r="P96" i="83"/>
  <c r="L96" i="83"/>
  <c r="H96" i="83"/>
  <c r="D97" i="83"/>
  <c r="AI96" i="83"/>
  <c r="AE96" i="83"/>
  <c r="AA96" i="83"/>
  <c r="W96" i="83"/>
  <c r="S96" i="83"/>
  <c r="O96" i="83"/>
  <c r="K96" i="83"/>
  <c r="G96" i="83"/>
  <c r="AL96" i="83"/>
  <c r="AD96" i="83"/>
  <c r="V96" i="83"/>
  <c r="N96" i="83"/>
  <c r="AK96" i="83"/>
  <c r="AC96" i="83"/>
  <c r="U96" i="83"/>
  <c r="M96" i="83"/>
  <c r="AH96" i="83"/>
  <c r="R96" i="83"/>
  <c r="Y96" i="83"/>
  <c r="I96" i="83"/>
  <c r="AG96" i="83"/>
  <c r="Q96" i="83"/>
  <c r="Z96" i="83"/>
  <c r="J96" i="83"/>
  <c r="D95" i="42"/>
  <c r="AK54" i="42"/>
  <c r="AI54" i="42"/>
  <c r="AI53" i="42"/>
  <c r="AK53" i="42"/>
  <c r="AK56" i="42" l="1"/>
  <c r="AI56" i="42"/>
  <c r="D98" i="83"/>
  <c r="AI97" i="83"/>
  <c r="AE97" i="83"/>
  <c r="AA97" i="83"/>
  <c r="W97" i="83"/>
  <c r="S97" i="83"/>
  <c r="O97" i="83"/>
  <c r="K97" i="83"/>
  <c r="G97" i="83"/>
  <c r="AL97" i="83"/>
  <c r="AH97" i="83"/>
  <c r="AD97" i="83"/>
  <c r="Z97" i="83"/>
  <c r="V97" i="83"/>
  <c r="R97" i="83"/>
  <c r="N97" i="83"/>
  <c r="J97" i="83"/>
  <c r="AK97" i="83"/>
  <c r="AC97" i="83"/>
  <c r="U97" i="83"/>
  <c r="M97" i="83"/>
  <c r="AJ97" i="83"/>
  <c r="AB97" i="83"/>
  <c r="T97" i="83"/>
  <c r="L97" i="83"/>
  <c r="AG97" i="83"/>
  <c r="Q97" i="83"/>
  <c r="X97" i="83"/>
  <c r="H97" i="83"/>
  <c r="AF97" i="83"/>
  <c r="P97" i="83"/>
  <c r="Y97" i="83"/>
  <c r="I97" i="83"/>
  <c r="D96" i="42"/>
  <c r="B2" i="3"/>
  <c r="B38" i="3"/>
  <c r="AL98" i="83" l="1"/>
  <c r="AH98" i="83"/>
  <c r="AD98" i="83"/>
  <c r="Z98" i="83"/>
  <c r="V98" i="83"/>
  <c r="D99" i="83"/>
  <c r="AG98" i="83"/>
  <c r="AB98" i="83"/>
  <c r="W98" i="83"/>
  <c r="R98" i="83"/>
  <c r="N98" i="83"/>
  <c r="J98" i="83"/>
  <c r="AK98" i="83"/>
  <c r="AF98" i="83"/>
  <c r="AA98" i="83"/>
  <c r="U98" i="83"/>
  <c r="Q98" i="83"/>
  <c r="M98" i="83"/>
  <c r="I98" i="83"/>
  <c r="AE98" i="83"/>
  <c r="T98" i="83"/>
  <c r="L98" i="83"/>
  <c r="AC98" i="83"/>
  <c r="S98" i="83"/>
  <c r="K98" i="83"/>
  <c r="AJ98" i="83"/>
  <c r="P98" i="83"/>
  <c r="X98" i="83"/>
  <c r="G98" i="83"/>
  <c r="AI98" i="83"/>
  <c r="O98" i="83"/>
  <c r="Y98" i="83"/>
  <c r="H98" i="83"/>
  <c r="D97" i="42"/>
  <c r="AK99" i="83" l="1"/>
  <c r="AG99" i="83"/>
  <c r="AC99" i="83"/>
  <c r="Y99" i="83"/>
  <c r="U99" i="83"/>
  <c r="Q99" i="83"/>
  <c r="M99" i="83"/>
  <c r="I99" i="83"/>
  <c r="AL99" i="83"/>
  <c r="AF99" i="83"/>
  <c r="AA99" i="83"/>
  <c r="V99" i="83"/>
  <c r="P99" i="83"/>
  <c r="K99" i="83"/>
  <c r="AJ99" i="83"/>
  <c r="AE99" i="83"/>
  <c r="Z99" i="83"/>
  <c r="T99" i="83"/>
  <c r="O99" i="83"/>
  <c r="J99" i="83"/>
  <c r="AD99" i="83"/>
  <c r="S99" i="83"/>
  <c r="H99" i="83"/>
  <c r="D100" i="83"/>
  <c r="AB99" i="83"/>
  <c r="R99" i="83"/>
  <c r="G99" i="83"/>
  <c r="X99" i="83"/>
  <c r="AH99" i="83"/>
  <c r="L99" i="83"/>
  <c r="W99" i="83"/>
  <c r="AI99" i="83"/>
  <c r="N99" i="83"/>
  <c r="D98" i="42"/>
  <c r="AJ100" i="83" l="1"/>
  <c r="AF100" i="83"/>
  <c r="AB100" i="83"/>
  <c r="X100" i="83"/>
  <c r="T100" i="83"/>
  <c r="P100" i="83"/>
  <c r="L100" i="83"/>
  <c r="H100" i="83"/>
  <c r="AK100" i="83"/>
  <c r="AE100" i="83"/>
  <c r="Z100" i="83"/>
  <c r="U100" i="83"/>
  <c r="O100" i="83"/>
  <c r="J100" i="83"/>
  <c r="AI100" i="83"/>
  <c r="AD100" i="83"/>
  <c r="Y100" i="83"/>
  <c r="S100" i="83"/>
  <c r="N100" i="83"/>
  <c r="I100" i="83"/>
  <c r="D101" i="83"/>
  <c r="AC100" i="83"/>
  <c r="R100" i="83"/>
  <c r="G100" i="83"/>
  <c r="AL100" i="83"/>
  <c r="AA100" i="83"/>
  <c r="Q100" i="83"/>
  <c r="AH100" i="83"/>
  <c r="M100" i="83"/>
  <c r="V100" i="83"/>
  <c r="K100" i="83"/>
  <c r="AG100" i="83"/>
  <c r="W100" i="83"/>
  <c r="D99" i="42"/>
  <c r="A41" i="11"/>
  <c r="A42" i="11" s="1"/>
  <c r="A43" i="11" s="1"/>
  <c r="A44" i="11" s="1"/>
  <c r="A45" i="11" s="1"/>
  <c r="A46" i="11" s="1"/>
  <c r="A47" i="11" s="1"/>
  <c r="A48" i="11" s="1"/>
  <c r="A49" i="11" s="1"/>
  <c r="A50" i="11" s="1"/>
  <c r="A51" i="11" s="1"/>
  <c r="A52" i="11" s="1"/>
  <c r="A53" i="11" s="1"/>
  <c r="A54" i="11" s="1"/>
  <c r="A40" i="11"/>
  <c r="A40" i="9"/>
  <c r="A40" i="7"/>
  <c r="A41" i="7" s="1"/>
  <c r="A42" i="7" s="1"/>
  <c r="A43" i="7" s="1"/>
  <c r="A44" i="7" s="1"/>
  <c r="A45" i="7" s="1"/>
  <c r="A46" i="7" s="1"/>
  <c r="A47" i="7" s="1"/>
  <c r="A48" i="7" s="1"/>
  <c r="A49" i="7" s="1"/>
  <c r="A50" i="7" s="1"/>
  <c r="A51" i="7" s="1"/>
  <c r="A52" i="7" s="1"/>
  <c r="A53" i="7" s="1"/>
  <c r="A54" i="7" s="1"/>
  <c r="C38" i="3"/>
  <c r="C2" i="3"/>
  <c r="A3" i="3"/>
  <c r="A41" i="5"/>
  <c r="A42" i="5" s="1"/>
  <c r="A43" i="5" s="1"/>
  <c r="A44" i="5" s="1"/>
  <c r="A45" i="5" s="1"/>
  <c r="A46" i="5" s="1"/>
  <c r="A47" i="5" s="1"/>
  <c r="A48" i="5" s="1"/>
  <c r="A49" i="5" s="1"/>
  <c r="A50" i="5" s="1"/>
  <c r="A51" i="5" s="1"/>
  <c r="A52" i="5" s="1"/>
  <c r="A53" i="5" s="1"/>
  <c r="A54" i="5" s="1"/>
  <c r="A40" i="5"/>
  <c r="D102" i="83" l="1"/>
  <c r="AI101" i="83"/>
  <c r="AE101" i="83"/>
  <c r="AA101" i="83"/>
  <c r="W101" i="83"/>
  <c r="S101" i="83"/>
  <c r="O101" i="83"/>
  <c r="K101" i="83"/>
  <c r="G101" i="83"/>
  <c r="AJ101" i="83"/>
  <c r="AD101" i="83"/>
  <c r="Y101" i="83"/>
  <c r="T101" i="83"/>
  <c r="N101" i="83"/>
  <c r="I101" i="83"/>
  <c r="AH101" i="83"/>
  <c r="AC101" i="83"/>
  <c r="X101" i="83"/>
  <c r="R101" i="83"/>
  <c r="M101" i="83"/>
  <c r="H101" i="83"/>
  <c r="AL101" i="83"/>
  <c r="AB101" i="83"/>
  <c r="Q101" i="83"/>
  <c r="AK101" i="83"/>
  <c r="Z101" i="83"/>
  <c r="P101" i="83"/>
  <c r="V101" i="83"/>
  <c r="AF101" i="83"/>
  <c r="J101" i="83"/>
  <c r="U101" i="83"/>
  <c r="L101" i="83"/>
  <c r="AG101" i="83"/>
  <c r="A4" i="3"/>
  <c r="D100" i="42"/>
  <c r="A41" i="9"/>
  <c r="K40" i="7"/>
  <c r="K41" i="7" s="1"/>
  <c r="K42" i="7" s="1"/>
  <c r="K43" i="7" s="1"/>
  <c r="K44" i="7" s="1"/>
  <c r="K45" i="7" s="1"/>
  <c r="K46" i="7" s="1"/>
  <c r="K47" i="7" s="1"/>
  <c r="K48" i="7" s="1"/>
  <c r="K49" i="7" s="1"/>
  <c r="K50" i="7" s="1"/>
  <c r="K51" i="7" s="1"/>
  <c r="K52" i="7" s="1"/>
  <c r="K53" i="7" s="1"/>
  <c r="K54" i="7" s="1"/>
  <c r="J40" i="9"/>
  <c r="J41" i="9" s="1"/>
  <c r="J42" i="9" s="1"/>
  <c r="J43" i="9" s="1"/>
  <c r="J44" i="9" s="1"/>
  <c r="J45" i="9" s="1"/>
  <c r="J46" i="9" s="1"/>
  <c r="J47" i="9" s="1"/>
  <c r="J48" i="9" s="1"/>
  <c r="J49" i="9" s="1"/>
  <c r="J50" i="9" s="1"/>
  <c r="J51" i="9" s="1"/>
  <c r="J52" i="9" s="1"/>
  <c r="J53" i="9" s="1"/>
  <c r="J54" i="9" s="1"/>
  <c r="D103" i="83" l="1"/>
  <c r="AI102" i="83"/>
  <c r="AE102" i="83"/>
  <c r="AL102" i="83"/>
  <c r="AH102" i="83"/>
  <c r="AD102" i="83"/>
  <c r="Z102" i="83"/>
  <c r="V102" i="83"/>
  <c r="R102" i="83"/>
  <c r="N102" i="83"/>
  <c r="J102" i="83"/>
  <c r="AK102" i="83"/>
  <c r="AC102" i="83"/>
  <c r="X102" i="83"/>
  <c r="S102" i="83"/>
  <c r="M102" i="83"/>
  <c r="H102" i="83"/>
  <c r="AJ102" i="83"/>
  <c r="AB102" i="83"/>
  <c r="W102" i="83"/>
  <c r="Q102" i="83"/>
  <c r="L102" i="83"/>
  <c r="G102" i="83"/>
  <c r="AA102" i="83"/>
  <c r="P102" i="83"/>
  <c r="Y102" i="83"/>
  <c r="O102" i="83"/>
  <c r="AG102" i="83"/>
  <c r="K102" i="83"/>
  <c r="T102" i="83"/>
  <c r="AF102" i="83"/>
  <c r="I102" i="83"/>
  <c r="U102" i="83"/>
  <c r="A5" i="3"/>
  <c r="D101" i="42"/>
  <c r="A42" i="9"/>
  <c r="K40" i="9"/>
  <c r="K41" i="9" s="1"/>
  <c r="K42" i="9" s="1"/>
  <c r="K43" i="9" s="1"/>
  <c r="K44" i="9" s="1"/>
  <c r="K45" i="9" s="1"/>
  <c r="K46" i="9" s="1"/>
  <c r="K47" i="9" s="1"/>
  <c r="K48" i="9" s="1"/>
  <c r="K49" i="9" s="1"/>
  <c r="K50" i="9" s="1"/>
  <c r="K51" i="9" s="1"/>
  <c r="K52" i="9" s="1"/>
  <c r="K53" i="9" s="1"/>
  <c r="K54" i="9" s="1"/>
  <c r="J40" i="7"/>
  <c r="J41" i="7" s="1"/>
  <c r="J42" i="7" s="1"/>
  <c r="J43" i="7" s="1"/>
  <c r="J44" i="7" s="1"/>
  <c r="J45" i="7" s="1"/>
  <c r="J46" i="7" s="1"/>
  <c r="J47" i="7" s="1"/>
  <c r="J48" i="7" s="1"/>
  <c r="J49" i="7" s="1"/>
  <c r="J50" i="7" s="1"/>
  <c r="J51" i="7" s="1"/>
  <c r="J52" i="7" s="1"/>
  <c r="J53" i="7" s="1"/>
  <c r="J54" i="7" s="1"/>
  <c r="K40" i="11"/>
  <c r="K41" i="11" s="1"/>
  <c r="K42" i="11" s="1"/>
  <c r="K43" i="11" s="1"/>
  <c r="K44" i="11" s="1"/>
  <c r="K45" i="11" s="1"/>
  <c r="K46" i="11" s="1"/>
  <c r="K47" i="11" s="1"/>
  <c r="K48" i="11" s="1"/>
  <c r="K49" i="11" s="1"/>
  <c r="K50" i="11" s="1"/>
  <c r="K51" i="11" s="1"/>
  <c r="K52" i="11" s="1"/>
  <c r="K53" i="11" s="1"/>
  <c r="K54" i="11" s="1"/>
  <c r="J40" i="11"/>
  <c r="J41" i="11" s="1"/>
  <c r="J42" i="11" s="1"/>
  <c r="J43" i="11" s="1"/>
  <c r="J44" i="11" s="1"/>
  <c r="J40" i="5"/>
  <c r="J41" i="5" s="1"/>
  <c r="J42" i="5" s="1"/>
  <c r="J43" i="5" s="1"/>
  <c r="J44" i="5" s="1"/>
  <c r="J45" i="5" s="1"/>
  <c r="J46" i="5" s="1"/>
  <c r="J47" i="5" s="1"/>
  <c r="J48" i="5" s="1"/>
  <c r="J49" i="5" s="1"/>
  <c r="J50" i="5" s="1"/>
  <c r="J51" i="5" s="1"/>
  <c r="J52" i="5" s="1"/>
  <c r="J53" i="5" s="1"/>
  <c r="J54" i="5" s="1"/>
  <c r="K40" i="5"/>
  <c r="K41" i="5" s="1"/>
  <c r="K42" i="5" s="1"/>
  <c r="K43" i="5" s="1"/>
  <c r="K44" i="5" s="1"/>
  <c r="G38" i="3"/>
  <c r="G2" i="3"/>
  <c r="AL103" i="83" l="1"/>
  <c r="AH103" i="83"/>
  <c r="AD103" i="83"/>
  <c r="Z103" i="83"/>
  <c r="V103" i="83"/>
  <c r="R103" i="83"/>
  <c r="N103" i="83"/>
  <c r="J103" i="83"/>
  <c r="AK103" i="83"/>
  <c r="AG103" i="83"/>
  <c r="AC103" i="83"/>
  <c r="Y103" i="83"/>
  <c r="U103" i="83"/>
  <c r="Q103" i="83"/>
  <c r="M103" i="83"/>
  <c r="I103" i="83"/>
  <c r="AJ103" i="83"/>
  <c r="AB103" i="83"/>
  <c r="T103" i="83"/>
  <c r="L103" i="83"/>
  <c r="AI103" i="83"/>
  <c r="AA103" i="83"/>
  <c r="S103" i="83"/>
  <c r="K103" i="83"/>
  <c r="X103" i="83"/>
  <c r="H103" i="83"/>
  <c r="D104" i="83"/>
  <c r="W103" i="83"/>
  <c r="G103" i="83"/>
  <c r="AF103" i="83"/>
  <c r="O103" i="83"/>
  <c r="AE103" i="83"/>
  <c r="P103" i="83"/>
  <c r="A6" i="3"/>
  <c r="D102" i="42"/>
  <c r="A43" i="9"/>
  <c r="H2" i="3"/>
  <c r="F2" i="3" s="1"/>
  <c r="E2" i="3" s="1"/>
  <c r="J45" i="11"/>
  <c r="J46" i="11" s="1"/>
  <c r="J47" i="11" s="1"/>
  <c r="J48" i="11" s="1"/>
  <c r="J49" i="11" s="1"/>
  <c r="K45" i="5"/>
  <c r="K46" i="5" s="1"/>
  <c r="K47" i="5" s="1"/>
  <c r="K48" i="5" s="1"/>
  <c r="K49" i="5" s="1"/>
  <c r="G4" i="3"/>
  <c r="B35" i="2"/>
  <c r="AK104" i="83" l="1"/>
  <c r="AG104" i="83"/>
  <c r="AC104" i="83"/>
  <c r="Y104" i="83"/>
  <c r="U104" i="83"/>
  <c r="Q104" i="83"/>
  <c r="M104" i="83"/>
  <c r="I104" i="83"/>
  <c r="AJ104" i="83"/>
  <c r="AF104" i="83"/>
  <c r="AB104" i="83"/>
  <c r="X104" i="83"/>
  <c r="T104" i="83"/>
  <c r="P104" i="83"/>
  <c r="L104" i="83"/>
  <c r="H104" i="83"/>
  <c r="AI104" i="83"/>
  <c r="AA104" i="83"/>
  <c r="S104" i="83"/>
  <c r="K104" i="83"/>
  <c r="AH104" i="83"/>
  <c r="Z104" i="83"/>
  <c r="R104" i="83"/>
  <c r="J104" i="83"/>
  <c r="D105" i="83"/>
  <c r="W104" i="83"/>
  <c r="G104" i="83"/>
  <c r="AL104" i="83"/>
  <c r="V104" i="83"/>
  <c r="AE104" i="83"/>
  <c r="N104" i="83"/>
  <c r="AD104" i="83"/>
  <c r="O104" i="83"/>
  <c r="A7" i="3"/>
  <c r="D103" i="42"/>
  <c r="A44" i="9"/>
  <c r="H3" i="3"/>
  <c r="G3" i="3"/>
  <c r="K50" i="5"/>
  <c r="K51" i="5" s="1"/>
  <c r="K52" i="5" s="1"/>
  <c r="K53" i="5" s="1"/>
  <c r="K54" i="5" s="1"/>
  <c r="J50" i="11"/>
  <c r="J51" i="11" s="1"/>
  <c r="J52" i="11" s="1"/>
  <c r="J53" i="11" s="1"/>
  <c r="J54" i="11" s="1"/>
  <c r="H38" i="3"/>
  <c r="F38" i="3" s="1"/>
  <c r="E38" i="3" s="1"/>
  <c r="B36" i="2"/>
  <c r="AJ105" i="83" l="1"/>
  <c r="AF105" i="83"/>
  <c r="AB105" i="83"/>
  <c r="X105" i="83"/>
  <c r="T105" i="83"/>
  <c r="P105" i="83"/>
  <c r="L105" i="83"/>
  <c r="H105" i="83"/>
  <c r="D106" i="83"/>
  <c r="AI105" i="83"/>
  <c r="AE105" i="83"/>
  <c r="AA105" i="83"/>
  <c r="W105" i="83"/>
  <c r="S105" i="83"/>
  <c r="O105" i="83"/>
  <c r="K105" i="83"/>
  <c r="G105" i="83"/>
  <c r="AH105" i="83"/>
  <c r="Z105" i="83"/>
  <c r="R105" i="83"/>
  <c r="J105" i="83"/>
  <c r="AG105" i="83"/>
  <c r="Y105" i="83"/>
  <c r="Q105" i="83"/>
  <c r="I105" i="83"/>
  <c r="AL105" i="83"/>
  <c r="V105" i="83"/>
  <c r="AK105" i="83"/>
  <c r="U105" i="83"/>
  <c r="AD105" i="83"/>
  <c r="M105" i="83"/>
  <c r="AC105" i="83"/>
  <c r="N105" i="83"/>
  <c r="A8" i="3"/>
  <c r="C45" i="42"/>
  <c r="D104" i="42"/>
  <c r="F3" i="3"/>
  <c r="A45" i="9"/>
  <c r="G5" i="3"/>
  <c r="H4" i="3"/>
  <c r="F4" i="3" s="1"/>
  <c r="B37" i="2"/>
  <c r="B38" i="2"/>
  <c r="D107" i="83" l="1"/>
  <c r="AI106" i="83"/>
  <c r="AE106" i="83"/>
  <c r="AA106" i="83"/>
  <c r="W106" i="83"/>
  <c r="S106" i="83"/>
  <c r="O106" i="83"/>
  <c r="K106" i="83"/>
  <c r="G106" i="83"/>
  <c r="AL106" i="83"/>
  <c r="AH106" i="83"/>
  <c r="AD106" i="83"/>
  <c r="Z106" i="83"/>
  <c r="V106" i="83"/>
  <c r="R106" i="83"/>
  <c r="N106" i="83"/>
  <c r="J106" i="83"/>
  <c r="AG106" i="83"/>
  <c r="Y106" i="83"/>
  <c r="Q106" i="83"/>
  <c r="I106" i="83"/>
  <c r="AF106" i="83"/>
  <c r="X106" i="83"/>
  <c r="P106" i="83"/>
  <c r="H106" i="83"/>
  <c r="AK106" i="83"/>
  <c r="U106" i="83"/>
  <c r="AJ106" i="83"/>
  <c r="T106" i="83"/>
  <c r="AC106" i="83"/>
  <c r="L106" i="83"/>
  <c r="AB106" i="83"/>
  <c r="M106" i="83"/>
  <c r="A9" i="3"/>
  <c r="C46" i="42"/>
  <c r="I4" i="42"/>
  <c r="I5" i="42"/>
  <c r="R62" i="42" s="1"/>
  <c r="I6" i="42"/>
  <c r="D105" i="42"/>
  <c r="A46" i="9"/>
  <c r="H5" i="3"/>
  <c r="F5" i="3" s="1"/>
  <c r="B39" i="2"/>
  <c r="D108" i="83" l="1"/>
  <c r="AI107" i="83"/>
  <c r="AE107" i="83"/>
  <c r="AJ107" i="83"/>
  <c r="AD107" i="83"/>
  <c r="Z107" i="83"/>
  <c r="V107" i="83"/>
  <c r="R107" i="83"/>
  <c r="N107" i="83"/>
  <c r="J107" i="83"/>
  <c r="AH107" i="83"/>
  <c r="AC107" i="83"/>
  <c r="Y107" i="83"/>
  <c r="U107" i="83"/>
  <c r="Q107" i="83"/>
  <c r="M107" i="83"/>
  <c r="I107" i="83"/>
  <c r="AG107" i="83"/>
  <c r="X107" i="83"/>
  <c r="P107" i="83"/>
  <c r="H107" i="83"/>
  <c r="AF107" i="83"/>
  <c r="W107" i="83"/>
  <c r="O107" i="83"/>
  <c r="G107" i="83"/>
  <c r="AL107" i="83"/>
  <c r="T107" i="83"/>
  <c r="AK107" i="83"/>
  <c r="S107" i="83"/>
  <c r="AB107" i="83"/>
  <c r="K107" i="83"/>
  <c r="AA107" i="83"/>
  <c r="L107" i="83"/>
  <c r="A10" i="3"/>
  <c r="D106" i="42"/>
  <c r="A47" i="9"/>
  <c r="G6" i="3"/>
  <c r="H6" i="3"/>
  <c r="G7" i="3"/>
  <c r="B40" i="2"/>
  <c r="D109" i="83" l="1"/>
  <c r="AI108" i="83"/>
  <c r="AE108" i="83"/>
  <c r="AA108" i="83"/>
  <c r="W108" i="83"/>
  <c r="S108" i="83"/>
  <c r="O108" i="83"/>
  <c r="AL108" i="83"/>
  <c r="AH108" i="83"/>
  <c r="AD108" i="83"/>
  <c r="Z108" i="83"/>
  <c r="V108" i="83"/>
  <c r="R108" i="83"/>
  <c r="N108" i="83"/>
  <c r="J108" i="83"/>
  <c r="AK108" i="83"/>
  <c r="AC108" i="83"/>
  <c r="U108" i="83"/>
  <c r="M108" i="83"/>
  <c r="H108" i="83"/>
  <c r="AJ108" i="83"/>
  <c r="AB108" i="83"/>
  <c r="T108" i="83"/>
  <c r="L108" i="83"/>
  <c r="G108" i="83"/>
  <c r="Y108" i="83"/>
  <c r="K108" i="83"/>
  <c r="X108" i="83"/>
  <c r="I108" i="83"/>
  <c r="AG108" i="83"/>
  <c r="AF108" i="83"/>
  <c r="P108" i="83"/>
  <c r="Q108" i="83"/>
  <c r="A11" i="3"/>
  <c r="D107" i="42"/>
  <c r="A48" i="9"/>
  <c r="H7" i="3"/>
  <c r="F7" i="3" s="1"/>
  <c r="F6" i="3"/>
  <c r="B41" i="2"/>
  <c r="AL109" i="83" l="1"/>
  <c r="AH109" i="83"/>
  <c r="AD109" i="83"/>
  <c r="Z109" i="83"/>
  <c r="V109" i="83"/>
  <c r="R109" i="83"/>
  <c r="N109" i="83"/>
  <c r="J109" i="83"/>
  <c r="AK109" i="83"/>
  <c r="AG109" i="83"/>
  <c r="AC109" i="83"/>
  <c r="Y109" i="83"/>
  <c r="U109" i="83"/>
  <c r="Q109" i="83"/>
  <c r="M109" i="83"/>
  <c r="I109" i="83"/>
  <c r="AJ109" i="83"/>
  <c r="AB109" i="83"/>
  <c r="T109" i="83"/>
  <c r="L109" i="83"/>
  <c r="AI109" i="83"/>
  <c r="AA109" i="83"/>
  <c r="S109" i="83"/>
  <c r="K109" i="83"/>
  <c r="X109" i="83"/>
  <c r="H109" i="83"/>
  <c r="D110" i="83"/>
  <c r="W109" i="83"/>
  <c r="G109" i="83"/>
  <c r="AF109" i="83"/>
  <c r="AE109" i="83"/>
  <c r="P109" i="83"/>
  <c r="O109" i="83"/>
  <c r="A12" i="3"/>
  <c r="D108" i="42"/>
  <c r="A49" i="9"/>
  <c r="G8" i="3"/>
  <c r="B42" i="2"/>
  <c r="AK110" i="83" l="1"/>
  <c r="AG110" i="83"/>
  <c r="AC110" i="83"/>
  <c r="Y110" i="83"/>
  <c r="U110" i="83"/>
  <c r="Q110" i="83"/>
  <c r="M110" i="83"/>
  <c r="I110" i="83"/>
  <c r="AJ110" i="83"/>
  <c r="AF110" i="83"/>
  <c r="AB110" i="83"/>
  <c r="X110" i="83"/>
  <c r="T110" i="83"/>
  <c r="P110" i="83"/>
  <c r="L110" i="83"/>
  <c r="H110" i="83"/>
  <c r="AI110" i="83"/>
  <c r="AA110" i="83"/>
  <c r="S110" i="83"/>
  <c r="K110" i="83"/>
  <c r="AH110" i="83"/>
  <c r="Z110" i="83"/>
  <c r="R110" i="83"/>
  <c r="J110" i="83"/>
  <c r="D111" i="83"/>
  <c r="W110" i="83"/>
  <c r="G110" i="83"/>
  <c r="AL110" i="83"/>
  <c r="V110" i="83"/>
  <c r="AE110" i="83"/>
  <c r="AD110" i="83"/>
  <c r="N110" i="83"/>
  <c r="O110" i="83"/>
  <c r="A13" i="3"/>
  <c r="D109" i="42"/>
  <c r="A50" i="9"/>
  <c r="G9" i="3"/>
  <c r="H8" i="3"/>
  <c r="F8" i="3" s="1"/>
  <c r="H9" i="3"/>
  <c r="B43" i="2"/>
  <c r="AJ111" i="83" l="1"/>
  <c r="AF111" i="83"/>
  <c r="AB111" i="83"/>
  <c r="X111" i="83"/>
  <c r="T111" i="83"/>
  <c r="P111" i="83"/>
  <c r="L111" i="83"/>
  <c r="H111" i="83"/>
  <c r="D112" i="83"/>
  <c r="AI111" i="83"/>
  <c r="AE111" i="83"/>
  <c r="AA111" i="83"/>
  <c r="W111" i="83"/>
  <c r="S111" i="83"/>
  <c r="O111" i="83"/>
  <c r="K111" i="83"/>
  <c r="G111" i="83"/>
  <c r="AH111" i="83"/>
  <c r="Z111" i="83"/>
  <c r="R111" i="83"/>
  <c r="J111" i="83"/>
  <c r="AG111" i="83"/>
  <c r="Y111" i="83"/>
  <c r="Q111" i="83"/>
  <c r="I111" i="83"/>
  <c r="AL111" i="83"/>
  <c r="V111" i="83"/>
  <c r="AK111" i="83"/>
  <c r="U111" i="83"/>
  <c r="AD111" i="83"/>
  <c r="AC111" i="83"/>
  <c r="N111" i="83"/>
  <c r="M111" i="83"/>
  <c r="A14" i="3"/>
  <c r="D110" i="42"/>
  <c r="A51" i="9"/>
  <c r="H10" i="3"/>
  <c r="F9" i="3"/>
  <c r="G10" i="3"/>
  <c r="F10" i="3" s="1"/>
  <c r="B44" i="2"/>
  <c r="D113" i="83" l="1"/>
  <c r="AI112" i="83"/>
  <c r="AE112" i="83"/>
  <c r="AA112" i="83"/>
  <c r="W112" i="83"/>
  <c r="S112" i="83"/>
  <c r="O112" i="83"/>
  <c r="K112" i="83"/>
  <c r="G112" i="83"/>
  <c r="AL112" i="83"/>
  <c r="AH112" i="83"/>
  <c r="AD112" i="83"/>
  <c r="Z112" i="83"/>
  <c r="V112" i="83"/>
  <c r="R112" i="83"/>
  <c r="N112" i="83"/>
  <c r="J112" i="83"/>
  <c r="AG112" i="83"/>
  <c r="Y112" i="83"/>
  <c r="Q112" i="83"/>
  <c r="I112" i="83"/>
  <c r="AF112" i="83"/>
  <c r="X112" i="83"/>
  <c r="P112" i="83"/>
  <c r="H112" i="83"/>
  <c r="AK112" i="83"/>
  <c r="U112" i="83"/>
  <c r="AJ112" i="83"/>
  <c r="T112" i="83"/>
  <c r="AC112" i="83"/>
  <c r="AB112" i="83"/>
  <c r="L112" i="83"/>
  <c r="M112" i="83"/>
  <c r="A15" i="3"/>
  <c r="D111" i="42"/>
  <c r="A52" i="9"/>
  <c r="G11" i="3"/>
  <c r="H11" i="3"/>
  <c r="B45" i="2"/>
  <c r="AL113" i="83" l="1"/>
  <c r="AH113" i="83"/>
  <c r="AD113" i="83"/>
  <c r="Z113" i="83"/>
  <c r="V113" i="83"/>
  <c r="R113" i="83"/>
  <c r="N113" i="83"/>
  <c r="J113" i="83"/>
  <c r="AK113" i="83"/>
  <c r="AG113" i="83"/>
  <c r="AC113" i="83"/>
  <c r="Y113" i="83"/>
  <c r="U113" i="83"/>
  <c r="Q113" i="83"/>
  <c r="M113" i="83"/>
  <c r="I113" i="83"/>
  <c r="AF113" i="83"/>
  <c r="X113" i="83"/>
  <c r="P113" i="83"/>
  <c r="H113" i="83"/>
  <c r="D114" i="83"/>
  <c r="AE113" i="83"/>
  <c r="W113" i="83"/>
  <c r="O113" i="83"/>
  <c r="G113" i="83"/>
  <c r="AJ113" i="83"/>
  <c r="T113" i="83"/>
  <c r="AI113" i="83"/>
  <c r="S113" i="83"/>
  <c r="AB113" i="83"/>
  <c r="AA113" i="83"/>
  <c r="L113" i="83"/>
  <c r="K113" i="83"/>
  <c r="A16" i="3"/>
  <c r="D112" i="42"/>
  <c r="A53" i="9"/>
  <c r="F11" i="3"/>
  <c r="G12" i="3"/>
  <c r="H12" i="3"/>
  <c r="B46" i="2"/>
  <c r="AK114" i="83" l="1"/>
  <c r="AG114" i="83"/>
  <c r="AC114" i="83"/>
  <c r="Y114" i="83"/>
  <c r="U114" i="83"/>
  <c r="Q114" i="83"/>
  <c r="M114" i="83"/>
  <c r="I114" i="83"/>
  <c r="AJ114" i="83"/>
  <c r="AF114" i="83"/>
  <c r="AB114" i="83"/>
  <c r="X114" i="83"/>
  <c r="T114" i="83"/>
  <c r="P114" i="83"/>
  <c r="L114" i="83"/>
  <c r="H114" i="83"/>
  <c r="D115" i="83"/>
  <c r="AE114" i="83"/>
  <c r="W114" i="83"/>
  <c r="O114" i="83"/>
  <c r="G114" i="83"/>
  <c r="AL114" i="83"/>
  <c r="AD114" i="83"/>
  <c r="V114" i="83"/>
  <c r="N114" i="83"/>
  <c r="AI114" i="83"/>
  <c r="S114" i="83"/>
  <c r="AH114" i="83"/>
  <c r="R114" i="83"/>
  <c r="AA114" i="83"/>
  <c r="Z114" i="83"/>
  <c r="J114" i="83"/>
  <c r="K114" i="83"/>
  <c r="A17" i="3"/>
  <c r="D113" i="42"/>
  <c r="A54" i="9"/>
  <c r="F12" i="3"/>
  <c r="G13" i="3"/>
  <c r="G14" i="3"/>
  <c r="B47" i="2"/>
  <c r="AJ115" i="83" l="1"/>
  <c r="AF115" i="83"/>
  <c r="AB115" i="83"/>
  <c r="X115" i="83"/>
  <c r="T115" i="83"/>
  <c r="P115" i="83"/>
  <c r="L115" i="83"/>
  <c r="H115" i="83"/>
  <c r="D116" i="83"/>
  <c r="AI115" i="83"/>
  <c r="AE115" i="83"/>
  <c r="AA115" i="83"/>
  <c r="W115" i="83"/>
  <c r="S115" i="83"/>
  <c r="O115" i="83"/>
  <c r="K115" i="83"/>
  <c r="G115" i="83"/>
  <c r="AL115" i="83"/>
  <c r="AD115" i="83"/>
  <c r="V115" i="83"/>
  <c r="N115" i="83"/>
  <c r="AK115" i="83"/>
  <c r="AC115" i="83"/>
  <c r="U115" i="83"/>
  <c r="M115" i="83"/>
  <c r="AH115" i="83"/>
  <c r="R115" i="83"/>
  <c r="AG115" i="83"/>
  <c r="Q115" i="83"/>
  <c r="Z115" i="83"/>
  <c r="Y115" i="83"/>
  <c r="J115" i="83"/>
  <c r="I115" i="83"/>
  <c r="A18" i="3"/>
  <c r="D114" i="42"/>
  <c r="H14" i="3"/>
  <c r="F14" i="3" s="1"/>
  <c r="H13" i="3"/>
  <c r="F13" i="3" s="1"/>
  <c r="B48" i="2"/>
  <c r="D117" i="83" l="1"/>
  <c r="AI116" i="83"/>
  <c r="AE116" i="83"/>
  <c r="AA116" i="83"/>
  <c r="W116" i="83"/>
  <c r="S116" i="83"/>
  <c r="O116" i="83"/>
  <c r="K116" i="83"/>
  <c r="G116" i="83"/>
  <c r="AL116" i="83"/>
  <c r="AH116" i="83"/>
  <c r="AD116" i="83"/>
  <c r="Z116" i="83"/>
  <c r="V116" i="83"/>
  <c r="R116" i="83"/>
  <c r="N116" i="83"/>
  <c r="J116" i="83"/>
  <c r="AK116" i="83"/>
  <c r="AC116" i="83"/>
  <c r="U116" i="83"/>
  <c r="M116" i="83"/>
  <c r="AJ116" i="83"/>
  <c r="AB116" i="83"/>
  <c r="T116" i="83"/>
  <c r="L116" i="83"/>
  <c r="AG116" i="83"/>
  <c r="Q116" i="83"/>
  <c r="AF116" i="83"/>
  <c r="P116" i="83"/>
  <c r="Y116" i="83"/>
  <c r="X116" i="83"/>
  <c r="H116" i="83"/>
  <c r="I116" i="83"/>
  <c r="A19" i="3"/>
  <c r="D115" i="42"/>
  <c r="G15" i="3"/>
  <c r="H15" i="3"/>
  <c r="B49" i="2"/>
  <c r="AL117" i="83" l="1"/>
  <c r="AH117" i="83"/>
  <c r="AD117" i="83"/>
  <c r="Z117" i="83"/>
  <c r="V117" i="83"/>
  <c r="R117" i="83"/>
  <c r="N117" i="83"/>
  <c r="J117" i="83"/>
  <c r="AK117" i="83"/>
  <c r="AG117" i="83"/>
  <c r="AC117" i="83"/>
  <c r="Y117" i="83"/>
  <c r="U117" i="83"/>
  <c r="Q117" i="83"/>
  <c r="M117" i="83"/>
  <c r="I117" i="83"/>
  <c r="AJ117" i="83"/>
  <c r="AB117" i="83"/>
  <c r="T117" i="83"/>
  <c r="L117" i="83"/>
  <c r="AI117" i="83"/>
  <c r="AA117" i="83"/>
  <c r="S117" i="83"/>
  <c r="K117" i="83"/>
  <c r="AF117" i="83"/>
  <c r="P117" i="83"/>
  <c r="AE117" i="83"/>
  <c r="O117" i="83"/>
  <c r="X117" i="83"/>
  <c r="W117" i="83"/>
  <c r="H117" i="83"/>
  <c r="G117" i="83"/>
  <c r="A20" i="3"/>
  <c r="D116" i="42"/>
  <c r="H16" i="3"/>
  <c r="G16" i="3"/>
  <c r="F15" i="3"/>
  <c r="G17" i="3"/>
  <c r="B50" i="2"/>
  <c r="G65" i="83" l="1"/>
  <c r="G51" i="83" s="1"/>
  <c r="G50" i="83" s="1"/>
  <c r="G67" i="83"/>
  <c r="O65" i="83"/>
  <c r="O51" i="83" s="1"/>
  <c r="O50" i="83" s="1"/>
  <c r="O67" i="83"/>
  <c r="K65" i="83"/>
  <c r="K51" i="83" s="1"/>
  <c r="K50" i="83" s="1"/>
  <c r="K67" i="83"/>
  <c r="L65" i="83"/>
  <c r="L51" i="83" s="1"/>
  <c r="L50" i="83" s="1"/>
  <c r="L67" i="83"/>
  <c r="I65" i="83"/>
  <c r="I51" i="83" s="1"/>
  <c r="I50" i="83" s="1"/>
  <c r="I67" i="83"/>
  <c r="Y65" i="83"/>
  <c r="Y51" i="83" s="1"/>
  <c r="Y50" i="83" s="1"/>
  <c r="Y67" i="83"/>
  <c r="J65" i="83"/>
  <c r="J51" i="83" s="1"/>
  <c r="J50" i="83" s="1"/>
  <c r="J67" i="83"/>
  <c r="Z65" i="83"/>
  <c r="Z51" i="83" s="1"/>
  <c r="Z50" i="83" s="1"/>
  <c r="Z67" i="83"/>
  <c r="H65" i="83"/>
  <c r="H51" i="83" s="1"/>
  <c r="H50" i="83" s="1"/>
  <c r="H67" i="83"/>
  <c r="AE65" i="83"/>
  <c r="AE51" i="83" s="1"/>
  <c r="AE50" i="83" s="1"/>
  <c r="AE67" i="83"/>
  <c r="S65" i="83"/>
  <c r="S51" i="83" s="1"/>
  <c r="S50" i="83" s="1"/>
  <c r="S67" i="83"/>
  <c r="T65" i="83"/>
  <c r="T51" i="83" s="1"/>
  <c r="T50" i="83" s="1"/>
  <c r="T67" i="83"/>
  <c r="M67" i="83"/>
  <c r="M68" i="83"/>
  <c r="AC67" i="83"/>
  <c r="AC68" i="83"/>
  <c r="N67" i="83"/>
  <c r="N68" i="83"/>
  <c r="AD67" i="83"/>
  <c r="AD68" i="83"/>
  <c r="W65" i="83"/>
  <c r="W51" i="83" s="1"/>
  <c r="W50" i="83" s="1"/>
  <c r="W67" i="83"/>
  <c r="P65" i="83"/>
  <c r="P51" i="83" s="1"/>
  <c r="P50" i="83" s="1"/>
  <c r="P67" i="83"/>
  <c r="AA65" i="83"/>
  <c r="AA51" i="83" s="1"/>
  <c r="AA50" i="83" s="1"/>
  <c r="AA67" i="83"/>
  <c r="AB65" i="83"/>
  <c r="AB51" i="83" s="1"/>
  <c r="AB50" i="83" s="1"/>
  <c r="AB67" i="83"/>
  <c r="Q65" i="83"/>
  <c r="Q51" i="83" s="1"/>
  <c r="Q50" i="83" s="1"/>
  <c r="Q67" i="83"/>
  <c r="AG65" i="83"/>
  <c r="AG51" i="83" s="1"/>
  <c r="AG50" i="83" s="1"/>
  <c r="AG67" i="83"/>
  <c r="R65" i="83"/>
  <c r="R51" i="83" s="1"/>
  <c r="R50" i="83" s="1"/>
  <c r="R67" i="83"/>
  <c r="AH65" i="83"/>
  <c r="AH51" i="83" s="1"/>
  <c r="AH50" i="83" s="1"/>
  <c r="AH67" i="83"/>
  <c r="X65" i="83"/>
  <c r="X51" i="83" s="1"/>
  <c r="X50" i="83" s="1"/>
  <c r="X67" i="83"/>
  <c r="AF65" i="83"/>
  <c r="AF51" i="83" s="1"/>
  <c r="AF50" i="83" s="1"/>
  <c r="AF67" i="83"/>
  <c r="AI65" i="83"/>
  <c r="AI51" i="83" s="1"/>
  <c r="AI50" i="83" s="1"/>
  <c r="AI67" i="83"/>
  <c r="AJ65" i="83"/>
  <c r="AJ51" i="83" s="1"/>
  <c r="AJ50" i="83" s="1"/>
  <c r="AJ67" i="83"/>
  <c r="U67" i="83"/>
  <c r="U68" i="83"/>
  <c r="AK68" i="83"/>
  <c r="AK67" i="83"/>
  <c r="V67" i="83"/>
  <c r="V68" i="83"/>
  <c r="AL68" i="83"/>
  <c r="AL67" i="83"/>
  <c r="A21" i="3"/>
  <c r="D117" i="42"/>
  <c r="F16" i="3"/>
  <c r="H17" i="3"/>
  <c r="F17" i="3" s="1"/>
  <c r="B51" i="2"/>
  <c r="AD72" i="83" l="1"/>
  <c r="AC72" i="83"/>
  <c r="V72" i="83"/>
  <c r="U72" i="83"/>
  <c r="N72" i="83"/>
  <c r="M72" i="83"/>
  <c r="AL71" i="83"/>
  <c r="AL73" i="83"/>
  <c r="AK71" i="83"/>
  <c r="AK73" i="83"/>
  <c r="AL72" i="83"/>
  <c r="AK72" i="83"/>
  <c r="AJ69" i="83"/>
  <c r="AJ68" i="83"/>
  <c r="BS57" i="83"/>
  <c r="AF69" i="83"/>
  <c r="BO57" i="83"/>
  <c r="AF68" i="83"/>
  <c r="AH69" i="83"/>
  <c r="AH68" i="83"/>
  <c r="BQ57" i="83"/>
  <c r="AG69" i="83"/>
  <c r="AG68" i="83"/>
  <c r="BP57" i="83"/>
  <c r="AB69" i="83"/>
  <c r="BK57" i="83"/>
  <c r="AB68" i="83"/>
  <c r="P69" i="83"/>
  <c r="AY57" i="83"/>
  <c r="P68" i="83"/>
  <c r="AD71" i="83"/>
  <c r="AD73" i="83"/>
  <c r="AC71" i="83"/>
  <c r="AC73" i="83"/>
  <c r="T69" i="83"/>
  <c r="BC57" i="83"/>
  <c r="T68" i="83"/>
  <c r="AE69" i="83"/>
  <c r="AE68" i="83"/>
  <c r="BN57" i="83"/>
  <c r="Z69" i="83"/>
  <c r="BI57" i="83"/>
  <c r="Z68" i="83"/>
  <c r="Y69" i="83"/>
  <c r="Y68" i="83"/>
  <c r="BH57" i="83"/>
  <c r="L69" i="83"/>
  <c r="L68" i="83"/>
  <c r="AU57" i="83"/>
  <c r="O69" i="83"/>
  <c r="O68" i="83"/>
  <c r="AX57" i="83"/>
  <c r="V71" i="83"/>
  <c r="V73" i="83"/>
  <c r="U71" i="83"/>
  <c r="U73" i="83"/>
  <c r="AI69" i="83"/>
  <c r="AI68" i="83"/>
  <c r="BR57" i="83"/>
  <c r="X69" i="83"/>
  <c r="BG57" i="83"/>
  <c r="X68" i="83"/>
  <c r="R69" i="83"/>
  <c r="R68" i="83"/>
  <c r="BA57" i="83"/>
  <c r="Q69" i="83"/>
  <c r="Q68" i="83"/>
  <c r="AZ57" i="83"/>
  <c r="AA69" i="83"/>
  <c r="AA68" i="83"/>
  <c r="BJ57" i="83"/>
  <c r="W69" i="83"/>
  <c r="W68" i="83"/>
  <c r="BF57" i="83"/>
  <c r="N71" i="83"/>
  <c r="N73" i="83"/>
  <c r="M71" i="83"/>
  <c r="M73" i="83"/>
  <c r="S69" i="83"/>
  <c r="S68" i="83"/>
  <c r="BB57" i="83"/>
  <c r="H69" i="83"/>
  <c r="H68" i="83"/>
  <c r="J69" i="83"/>
  <c r="J68" i="83"/>
  <c r="AS57" i="83"/>
  <c r="I69" i="83"/>
  <c r="I68" i="83"/>
  <c r="AR57" i="83"/>
  <c r="K69" i="83"/>
  <c r="AT57" i="83"/>
  <c r="K68" i="83"/>
  <c r="G69" i="83"/>
  <c r="AP57" i="83"/>
  <c r="G68" i="83"/>
  <c r="A22" i="3"/>
  <c r="G18" i="3"/>
  <c r="B52" i="2"/>
  <c r="AA72" i="83" l="1"/>
  <c r="AI72" i="83"/>
  <c r="AJ72" i="83"/>
  <c r="S72" i="83"/>
  <c r="R72" i="83"/>
  <c r="L72" i="83"/>
  <c r="AH72" i="83"/>
  <c r="J72" i="83"/>
  <c r="H73" i="83"/>
  <c r="Q73" i="83"/>
  <c r="AQ57" i="83"/>
  <c r="G28" i="83" s="1"/>
  <c r="X72" i="83"/>
  <c r="P72" i="83"/>
  <c r="AF72" i="83"/>
  <c r="K72" i="83"/>
  <c r="I72" i="83"/>
  <c r="W72" i="83"/>
  <c r="Y72" i="83"/>
  <c r="T72" i="83"/>
  <c r="G73" i="83"/>
  <c r="I71" i="83"/>
  <c r="O73" i="83"/>
  <c r="AE73" i="83"/>
  <c r="AG73" i="83"/>
  <c r="L71" i="83"/>
  <c r="W71" i="83"/>
  <c r="Z73" i="83"/>
  <c r="AB73" i="83"/>
  <c r="AH71" i="83"/>
  <c r="AQ64" i="83"/>
  <c r="AR76" i="83" s="1"/>
  <c r="H28" i="83"/>
  <c r="R28" i="83"/>
  <c r="BF62" i="83"/>
  <c r="BG74" i="83" s="1"/>
  <c r="X71" i="83"/>
  <c r="BG64" i="83"/>
  <c r="BH76" i="83" s="1"/>
  <c r="T28" i="83"/>
  <c r="BG65" i="83"/>
  <c r="BH77" i="83" s="1"/>
  <c r="U28" i="83"/>
  <c r="W28" i="83"/>
  <c r="O71" i="83"/>
  <c r="AE71" i="83"/>
  <c r="AG71" i="83"/>
  <c r="J73" i="83"/>
  <c r="AZ66" i="83"/>
  <c r="BA78" i="83" s="1"/>
  <c r="P28" i="83"/>
  <c r="AA73" i="83"/>
  <c r="AY65" i="83"/>
  <c r="AZ77" i="83" s="1"/>
  <c r="O28" i="83"/>
  <c r="BF63" i="83"/>
  <c r="BG75" i="83" s="1"/>
  <c r="S28" i="83"/>
  <c r="AI73" i="83"/>
  <c r="J71" i="83"/>
  <c r="AA71" i="83"/>
  <c r="AI71" i="83"/>
  <c r="K28" i="83"/>
  <c r="AX63" i="83"/>
  <c r="AY75" i="83" s="1"/>
  <c r="M28" i="83"/>
  <c r="BO65" i="83"/>
  <c r="BT77" i="83" s="1"/>
  <c r="AA28" i="83"/>
  <c r="BN63" i="83"/>
  <c r="BS75" i="83" s="1"/>
  <c r="Y28" i="83"/>
  <c r="AJ73" i="83"/>
  <c r="T71" i="83"/>
  <c r="G72" i="83"/>
  <c r="J28" i="83"/>
  <c r="AR66" i="83"/>
  <c r="AS78" i="83" s="1"/>
  <c r="I73" i="83"/>
  <c r="W73" i="83"/>
  <c r="AY64" i="83"/>
  <c r="AZ76" i="83" s="1"/>
  <c r="N28" i="83"/>
  <c r="X73" i="83"/>
  <c r="G71" i="83"/>
  <c r="H71" i="83"/>
  <c r="Q71" i="83"/>
  <c r="AX62" i="83"/>
  <c r="AY74" i="83" s="1"/>
  <c r="L28" i="83"/>
  <c r="Y73" i="83"/>
  <c r="BN62" i="83"/>
  <c r="BS74" i="83" s="1"/>
  <c r="X28" i="83"/>
  <c r="Q28" i="83"/>
  <c r="P73" i="83"/>
  <c r="BO64" i="83"/>
  <c r="BT76" i="83" s="1"/>
  <c r="Z28" i="83"/>
  <c r="AF73" i="83"/>
  <c r="Y71" i="83"/>
  <c r="P71" i="83"/>
  <c r="AF71" i="83"/>
  <c r="F28" i="83"/>
  <c r="AP62" i="83"/>
  <c r="AQ74" i="83" s="1"/>
  <c r="K73" i="83"/>
  <c r="AQ65" i="83"/>
  <c r="AR77" i="83" s="1"/>
  <c r="I28" i="83"/>
  <c r="H72" i="83"/>
  <c r="S73" i="83"/>
  <c r="V28" i="83"/>
  <c r="BH66" i="83"/>
  <c r="BI78" i="83" s="1"/>
  <c r="Q72" i="83"/>
  <c r="R73" i="83"/>
  <c r="BP66" i="83"/>
  <c r="BU78" i="83" s="1"/>
  <c r="AB28" i="83"/>
  <c r="K71" i="83"/>
  <c r="S71" i="83"/>
  <c r="R71" i="83"/>
  <c r="O72" i="83"/>
  <c r="L73" i="83"/>
  <c r="Z72" i="83"/>
  <c r="AE72" i="83"/>
  <c r="T73" i="83"/>
  <c r="AB72" i="83"/>
  <c r="AG72" i="83"/>
  <c r="AH73" i="83"/>
  <c r="AC28" i="83"/>
  <c r="Z71" i="83"/>
  <c r="AB71" i="83"/>
  <c r="AJ71" i="83"/>
  <c r="A23" i="3"/>
  <c r="G19" i="3"/>
  <c r="H19" i="3"/>
  <c r="H18" i="3"/>
  <c r="F18" i="3" s="1"/>
  <c r="G20" i="3"/>
  <c r="B53" i="2"/>
  <c r="AP63" i="83" l="1"/>
  <c r="AQ75" i="83" s="1"/>
  <c r="BP67" i="83"/>
  <c r="BU79" i="83" s="1"/>
  <c r="AZ67" i="83"/>
  <c r="BA79" i="83" s="1"/>
  <c r="AR67" i="83"/>
  <c r="AS79" i="83" s="1"/>
  <c r="BH67" i="83"/>
  <c r="BI79" i="83" s="1"/>
  <c r="A24" i="3"/>
  <c r="F19" i="3"/>
  <c r="H20" i="3"/>
  <c r="F20" i="3" s="1"/>
  <c r="B54" i="2"/>
  <c r="A25" i="3" l="1"/>
  <c r="H21" i="3"/>
  <c r="G21" i="3"/>
  <c r="B55" i="2"/>
  <c r="A26" i="3" l="1"/>
  <c r="H22" i="3"/>
  <c r="G22" i="3"/>
  <c r="F21" i="3"/>
  <c r="B56" i="2"/>
  <c r="A27" i="3" l="1"/>
  <c r="G23" i="3"/>
  <c r="F22" i="3"/>
  <c r="B57" i="2"/>
  <c r="A28" i="3" l="1"/>
  <c r="G24" i="3"/>
  <c r="H23" i="3"/>
  <c r="F23" i="3" s="1"/>
  <c r="H24" i="3"/>
  <c r="B58" i="2"/>
  <c r="A29" i="3" l="1"/>
  <c r="F24" i="3"/>
  <c r="H25" i="3"/>
  <c r="G25" i="3"/>
  <c r="B59" i="2"/>
  <c r="A30" i="3" l="1"/>
  <c r="G26" i="3"/>
  <c r="H26" i="3"/>
  <c r="F25" i="3"/>
  <c r="B60" i="2"/>
  <c r="A31" i="3" l="1"/>
  <c r="F26" i="3"/>
  <c r="G27" i="3"/>
  <c r="H27" i="3"/>
  <c r="B61" i="2"/>
  <c r="A32" i="3" l="1"/>
  <c r="F27" i="3"/>
  <c r="G28" i="3"/>
  <c r="G29" i="3"/>
  <c r="B62" i="2"/>
  <c r="A33" i="3" l="1"/>
  <c r="H28" i="3"/>
  <c r="F28" i="3" s="1"/>
  <c r="H29" i="3"/>
  <c r="F29" i="3" s="1"/>
  <c r="B63" i="2"/>
  <c r="A34" i="3" l="1"/>
  <c r="H30" i="3"/>
  <c r="G30" i="3"/>
  <c r="G31" i="3"/>
  <c r="B64" i="2"/>
  <c r="A35" i="3" l="1"/>
  <c r="H31" i="3"/>
  <c r="F31" i="3"/>
  <c r="F30" i="3"/>
  <c r="B65" i="2"/>
  <c r="G32" i="3"/>
  <c r="A36" i="3" l="1"/>
  <c r="H32" i="3"/>
  <c r="F32" i="3"/>
  <c r="B66" i="2"/>
  <c r="G33" i="3"/>
  <c r="A37" i="3" l="1"/>
  <c r="B67" i="2"/>
  <c r="A38" i="3" l="1"/>
  <c r="B37" i="3"/>
  <c r="H33" i="3"/>
  <c r="F33" i="3" s="1"/>
  <c r="H34" i="3"/>
  <c r="G34" i="3"/>
  <c r="B68" i="2"/>
  <c r="B3" i="3" l="1"/>
  <c r="B4" i="3"/>
  <c r="E4" i="3" s="1"/>
  <c r="B5" i="3"/>
  <c r="E5" i="3" s="1"/>
  <c r="B6" i="3"/>
  <c r="E6" i="3" s="1"/>
  <c r="B7" i="3"/>
  <c r="E7" i="3" s="1"/>
  <c r="B8" i="3"/>
  <c r="B9" i="3"/>
  <c r="E9" i="3" s="1"/>
  <c r="AE59" i="42"/>
  <c r="AI59" i="42"/>
  <c r="AI58" i="42"/>
  <c r="AH58" i="42"/>
  <c r="AL59" i="42"/>
  <c r="AJ59" i="42"/>
  <c r="AK58" i="42"/>
  <c r="AG58" i="42"/>
  <c r="AF58" i="42"/>
  <c r="AL58" i="42"/>
  <c r="AJ58" i="42"/>
  <c r="AH59" i="42"/>
  <c r="B10" i="3"/>
  <c r="E10" i="3" s="1"/>
  <c r="AG59" i="42"/>
  <c r="AE58" i="42"/>
  <c r="AF59" i="42"/>
  <c r="B11" i="3"/>
  <c r="E11" i="3" s="1"/>
  <c r="AK59" i="42"/>
  <c r="B12" i="3"/>
  <c r="E12" i="3" s="1"/>
  <c r="B13" i="3"/>
  <c r="E13" i="3" s="1"/>
  <c r="B14" i="3"/>
  <c r="E14" i="3" s="1"/>
  <c r="B15" i="3"/>
  <c r="E15" i="3" s="1"/>
  <c r="B16" i="3"/>
  <c r="E16" i="3" s="1"/>
  <c r="B17" i="3"/>
  <c r="E17" i="3" s="1"/>
  <c r="B18" i="3"/>
  <c r="E18" i="3" s="1"/>
  <c r="B19" i="3"/>
  <c r="E19" i="3" s="1"/>
  <c r="B20" i="3"/>
  <c r="E20" i="3" s="1"/>
  <c r="B21" i="3"/>
  <c r="E21" i="3" s="1"/>
  <c r="B22" i="3"/>
  <c r="E22" i="3" s="1"/>
  <c r="B23" i="3"/>
  <c r="E23" i="3" s="1"/>
  <c r="B24" i="3"/>
  <c r="E24" i="3" s="1"/>
  <c r="B25" i="3"/>
  <c r="E25" i="3" s="1"/>
  <c r="B26" i="3"/>
  <c r="E26" i="3" s="1"/>
  <c r="B27" i="3"/>
  <c r="E27" i="3" s="1"/>
  <c r="B28" i="3"/>
  <c r="E28" i="3" s="1"/>
  <c r="B29" i="3"/>
  <c r="E29" i="3" s="1"/>
  <c r="B30" i="3"/>
  <c r="E30" i="3" s="1"/>
  <c r="B31" i="3"/>
  <c r="E31" i="3" s="1"/>
  <c r="B32" i="3"/>
  <c r="E32" i="3" s="1"/>
  <c r="B33" i="3"/>
  <c r="E33" i="3" s="1"/>
  <c r="B34" i="3"/>
  <c r="B35" i="3"/>
  <c r="B36" i="3"/>
  <c r="F34" i="3"/>
  <c r="E34" i="3" s="1"/>
  <c r="G35" i="3"/>
  <c r="H35" i="3"/>
  <c r="B69" i="2"/>
  <c r="S58" i="42" l="1"/>
  <c r="AD58" i="42"/>
  <c r="T58" i="42"/>
  <c r="AL69" i="42"/>
  <c r="AL93" i="42"/>
  <c r="AL80" i="42"/>
  <c r="AL78" i="42"/>
  <c r="AL88" i="42"/>
  <c r="AL92" i="42"/>
  <c r="AL85" i="42"/>
  <c r="AL84" i="42"/>
  <c r="AL90" i="42"/>
  <c r="AL94" i="42"/>
  <c r="AL86" i="42"/>
  <c r="AL82" i="42"/>
  <c r="AL91" i="42"/>
  <c r="AL79" i="42"/>
  <c r="AL87" i="42"/>
  <c r="AL57" i="42"/>
  <c r="AL64" i="42" s="1"/>
  <c r="AL50" i="42" s="1"/>
  <c r="BU57" i="42" s="1"/>
  <c r="AL81" i="42"/>
  <c r="AL83" i="42"/>
  <c r="AL89" i="42"/>
  <c r="AL95" i="42"/>
  <c r="AL96" i="42"/>
  <c r="AL97" i="42"/>
  <c r="AL98" i="42"/>
  <c r="AL99" i="42"/>
  <c r="AL100" i="42"/>
  <c r="AL101" i="42"/>
  <c r="AL102" i="42"/>
  <c r="AL103" i="42"/>
  <c r="AL104" i="42"/>
  <c r="AL105" i="42"/>
  <c r="AL106" i="42"/>
  <c r="AL107" i="42"/>
  <c r="AL108" i="42"/>
  <c r="AL109" i="42"/>
  <c r="AL110" i="42"/>
  <c r="AL111" i="42"/>
  <c r="AL112" i="42"/>
  <c r="AL113" i="42"/>
  <c r="AL114" i="42"/>
  <c r="AL115" i="42"/>
  <c r="AL116" i="42"/>
  <c r="AL117" i="42"/>
  <c r="Q58" i="42"/>
  <c r="AK69" i="42"/>
  <c r="AK79" i="42"/>
  <c r="AK86" i="42"/>
  <c r="AK89" i="42"/>
  <c r="AK78" i="42"/>
  <c r="AK83" i="42"/>
  <c r="AK87" i="42"/>
  <c r="AK91" i="42"/>
  <c r="AK85" i="42"/>
  <c r="AK80" i="42"/>
  <c r="AK82" i="42"/>
  <c r="AK90" i="42"/>
  <c r="AK93" i="42"/>
  <c r="AK88" i="42"/>
  <c r="AK92" i="42"/>
  <c r="AK81" i="42"/>
  <c r="AK94" i="42"/>
  <c r="AK84" i="42"/>
  <c r="AK57" i="42"/>
  <c r="AK64" i="42" s="1"/>
  <c r="AK50" i="42" s="1"/>
  <c r="BT57" i="42" s="1"/>
  <c r="BQ68" i="42" s="1"/>
  <c r="AK95" i="42"/>
  <c r="AK96" i="42"/>
  <c r="AK97" i="42"/>
  <c r="AK98" i="42"/>
  <c r="AK99" i="42"/>
  <c r="AK100" i="42"/>
  <c r="AK101" i="42"/>
  <c r="AK102" i="42"/>
  <c r="AK103" i="42"/>
  <c r="AK104" i="42"/>
  <c r="AK105" i="42"/>
  <c r="AK106" i="42"/>
  <c r="AK107" i="42"/>
  <c r="AK108" i="42"/>
  <c r="AK109" i="42"/>
  <c r="AK110" i="42"/>
  <c r="AK111" i="42"/>
  <c r="AK112" i="42"/>
  <c r="AK113" i="42"/>
  <c r="AK114" i="42"/>
  <c r="AK115" i="42"/>
  <c r="AK116" i="42"/>
  <c r="AK117" i="42"/>
  <c r="W58" i="42"/>
  <c r="Y58" i="42"/>
  <c r="AA58" i="42"/>
  <c r="AJ84" i="42"/>
  <c r="AJ85" i="42"/>
  <c r="AJ86" i="42"/>
  <c r="AJ90" i="42"/>
  <c r="AJ82" i="42"/>
  <c r="AJ80" i="42"/>
  <c r="AJ88" i="42"/>
  <c r="AJ92" i="42"/>
  <c r="AJ81" i="42"/>
  <c r="AJ91" i="42"/>
  <c r="AJ94" i="42"/>
  <c r="AJ93" i="42"/>
  <c r="AJ79" i="42"/>
  <c r="AJ78" i="42"/>
  <c r="AJ87" i="42"/>
  <c r="AJ83" i="42"/>
  <c r="AJ89" i="42"/>
  <c r="AJ57" i="42"/>
  <c r="AJ64" i="42" s="1"/>
  <c r="AJ95" i="42"/>
  <c r="AJ96" i="42"/>
  <c r="AJ97" i="42"/>
  <c r="AJ98" i="42"/>
  <c r="AJ99" i="42"/>
  <c r="AJ100" i="42"/>
  <c r="AJ101" i="42"/>
  <c r="AJ102" i="42"/>
  <c r="AJ103" i="42"/>
  <c r="AJ104" i="42"/>
  <c r="AJ105" i="42"/>
  <c r="AJ106" i="42"/>
  <c r="AJ107" i="42"/>
  <c r="AJ108" i="42"/>
  <c r="AJ109" i="42"/>
  <c r="AJ110" i="42"/>
  <c r="AJ111" i="42"/>
  <c r="AJ112" i="42"/>
  <c r="AJ113" i="42"/>
  <c r="AJ114" i="42"/>
  <c r="AJ115" i="42"/>
  <c r="AJ116" i="42"/>
  <c r="AJ117" i="42"/>
  <c r="AE93" i="42"/>
  <c r="AE80" i="42"/>
  <c r="AE85" i="42"/>
  <c r="AE89" i="42"/>
  <c r="AE82" i="42"/>
  <c r="AE83" i="42"/>
  <c r="AE87" i="42"/>
  <c r="AE91" i="42"/>
  <c r="AE79" i="42"/>
  <c r="AE90" i="42"/>
  <c r="AE84" i="42"/>
  <c r="AE92" i="42"/>
  <c r="AE81" i="42"/>
  <c r="AE86" i="42"/>
  <c r="AE78" i="42"/>
  <c r="AE88"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E8" i="3"/>
  <c r="AG78" i="42"/>
  <c r="AG83" i="42"/>
  <c r="AG87" i="42"/>
  <c r="AG91" i="42"/>
  <c r="AG82" i="42"/>
  <c r="AG85" i="42"/>
  <c r="AG89" i="42"/>
  <c r="AG93" i="42"/>
  <c r="AG84" i="42"/>
  <c r="AG92" i="42"/>
  <c r="AG80" i="42"/>
  <c r="AG88" i="42"/>
  <c r="AG81" i="42"/>
  <c r="AG57" i="42"/>
  <c r="AG64" i="42" s="1"/>
  <c r="AG79" i="42"/>
  <c r="AG86" i="42"/>
  <c r="AG94" i="42"/>
  <c r="AG90"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B58" i="42"/>
  <c r="X58" i="42"/>
  <c r="AC58" i="42"/>
  <c r="O58" i="42"/>
  <c r="AI82" i="42"/>
  <c r="AI85" i="42"/>
  <c r="AI89" i="42"/>
  <c r="AI84" i="42"/>
  <c r="AI80" i="42"/>
  <c r="AI87" i="42"/>
  <c r="AI91" i="42"/>
  <c r="AI83" i="42"/>
  <c r="AI90" i="42"/>
  <c r="AI93" i="42"/>
  <c r="AI79" i="42"/>
  <c r="AI86" i="42"/>
  <c r="AI81" i="42"/>
  <c r="AI88" i="42"/>
  <c r="AI92" i="42"/>
  <c r="AI94" i="42"/>
  <c r="AI78" i="42"/>
  <c r="AI57" i="42"/>
  <c r="AI64" i="42" s="1"/>
  <c r="AI95" i="42"/>
  <c r="AI96" i="42"/>
  <c r="AI97" i="42"/>
  <c r="AI98" i="42"/>
  <c r="AI99" i="42"/>
  <c r="AI100" i="42"/>
  <c r="AI101" i="42"/>
  <c r="AI102" i="42"/>
  <c r="AI103" i="42"/>
  <c r="AI104" i="42"/>
  <c r="AI105" i="42"/>
  <c r="AI106" i="42"/>
  <c r="AI107" i="42"/>
  <c r="AI108" i="42"/>
  <c r="AI109" i="42"/>
  <c r="AI110" i="42"/>
  <c r="AI111" i="42"/>
  <c r="AI112" i="42"/>
  <c r="AI113" i="42"/>
  <c r="AI114" i="42"/>
  <c r="AI115" i="42"/>
  <c r="AI116" i="42"/>
  <c r="AI117" i="42"/>
  <c r="Z58" i="42"/>
  <c r="M58" i="42"/>
  <c r="H58" i="42"/>
  <c r="J58" i="42"/>
  <c r="K58" i="42"/>
  <c r="G58" i="42"/>
  <c r="I58" i="42"/>
  <c r="L58" i="42"/>
  <c r="N58" i="42"/>
  <c r="E3" i="3"/>
  <c r="AF57" i="42"/>
  <c r="AF64" i="42" s="1"/>
  <c r="AF79" i="42"/>
  <c r="AF83" i="42"/>
  <c r="AF87" i="42"/>
  <c r="AF91" i="42"/>
  <c r="AF82" i="42"/>
  <c r="AF85" i="42"/>
  <c r="AF89" i="42"/>
  <c r="AF84" i="42"/>
  <c r="AF92" i="42"/>
  <c r="AF80" i="42"/>
  <c r="AF88" i="42"/>
  <c r="AF86" i="42"/>
  <c r="AF90" i="42"/>
  <c r="AF94" i="42"/>
  <c r="AF78" i="42"/>
  <c r="AF93" i="42"/>
  <c r="AF81" i="42"/>
  <c r="AF95" i="42"/>
  <c r="AF96" i="42"/>
  <c r="AF97" i="42"/>
  <c r="AF98" i="42"/>
  <c r="AF99" i="42"/>
  <c r="AF100" i="42"/>
  <c r="AF101" i="42"/>
  <c r="AF102" i="42"/>
  <c r="AF103" i="42"/>
  <c r="AF104" i="42"/>
  <c r="AF105" i="42"/>
  <c r="AF106" i="42"/>
  <c r="AF107" i="42"/>
  <c r="AF108" i="42"/>
  <c r="AF109" i="42"/>
  <c r="AF110" i="42"/>
  <c r="AF111" i="42"/>
  <c r="AF112" i="42"/>
  <c r="AF113" i="42"/>
  <c r="AF114" i="42"/>
  <c r="AF115" i="42"/>
  <c r="AF116" i="42"/>
  <c r="AF117" i="42"/>
  <c r="AH57" i="42"/>
  <c r="AH64" i="42" s="1"/>
  <c r="AH80" i="42"/>
  <c r="AH85" i="42"/>
  <c r="AH89" i="42"/>
  <c r="AH93" i="42"/>
  <c r="AH83" i="42"/>
  <c r="AH79" i="42"/>
  <c r="AH87" i="42"/>
  <c r="AH91" i="42"/>
  <c r="AH78" i="42"/>
  <c r="AH86" i="42"/>
  <c r="AH81" i="42"/>
  <c r="AH90" i="42"/>
  <c r="AH88" i="42"/>
  <c r="AH92" i="42"/>
  <c r="AH82" i="42"/>
  <c r="AH84" i="42"/>
  <c r="AH94" i="42"/>
  <c r="AH95" i="42"/>
  <c r="AH96" i="42"/>
  <c r="AH97" i="42"/>
  <c r="AH98" i="42"/>
  <c r="AH99" i="42"/>
  <c r="AH100" i="42"/>
  <c r="AH101" i="42"/>
  <c r="AH102" i="42"/>
  <c r="AH103" i="42"/>
  <c r="AH104" i="42"/>
  <c r="AH105" i="42"/>
  <c r="AH106" i="42"/>
  <c r="AH107" i="42"/>
  <c r="AH108" i="42"/>
  <c r="AH109" i="42"/>
  <c r="AH110" i="42"/>
  <c r="AH111" i="42"/>
  <c r="AH112" i="42"/>
  <c r="AH113" i="42"/>
  <c r="AH114" i="42"/>
  <c r="AH115" i="42"/>
  <c r="AH116" i="42"/>
  <c r="AH117" i="42"/>
  <c r="P58" i="42"/>
  <c r="U58" i="42"/>
  <c r="R58" i="42"/>
  <c r="V58" i="42"/>
  <c r="G36" i="3"/>
  <c r="H37" i="3"/>
  <c r="F35" i="3"/>
  <c r="E35" i="3" s="1"/>
  <c r="H36" i="3"/>
  <c r="G37" i="3"/>
  <c r="B70" i="2"/>
  <c r="C4" i="3"/>
  <c r="C20" i="3"/>
  <c r="C36" i="3"/>
  <c r="C26" i="3"/>
  <c r="C15" i="3"/>
  <c r="C31" i="3"/>
  <c r="C13" i="3"/>
  <c r="C14" i="3"/>
  <c r="C24" i="3"/>
  <c r="C34" i="3"/>
  <c r="C17" i="3"/>
  <c r="C22" i="3"/>
  <c r="C28" i="3"/>
  <c r="C7" i="3"/>
  <c r="C3" i="3"/>
  <c r="C30" i="3"/>
  <c r="C16" i="3"/>
  <c r="C32" i="3"/>
  <c r="C18" i="3"/>
  <c r="C11" i="3"/>
  <c r="C27" i="3"/>
  <c r="C5" i="3"/>
  <c r="C25" i="3"/>
  <c r="C10" i="3"/>
  <c r="C29" i="3"/>
  <c r="C8" i="3"/>
  <c r="C9" i="3"/>
  <c r="C19" i="3"/>
  <c r="C35" i="3"/>
  <c r="C33" i="3"/>
  <c r="C12" i="3"/>
  <c r="C6" i="3"/>
  <c r="C23" i="3"/>
  <c r="C21" i="3"/>
  <c r="C37" i="3"/>
  <c r="BQ69" i="42" l="1"/>
  <c r="AH67" i="42"/>
  <c r="AG65" i="42"/>
  <c r="AG69" i="42" s="1"/>
  <c r="AE65" i="42"/>
  <c r="AE69" i="42" s="1"/>
  <c r="AE67" i="42"/>
  <c r="Z59" i="42"/>
  <c r="AD59" i="42"/>
  <c r="AB59" i="42"/>
  <c r="Y59" i="42"/>
  <c r="AA59" i="42"/>
  <c r="X59" i="42"/>
  <c r="W59" i="42"/>
  <c r="AC59" i="42"/>
  <c r="AE57" i="42"/>
  <c r="AE64" i="42" s="1"/>
  <c r="AK68" i="42"/>
  <c r="AK67" i="42"/>
  <c r="AK71" i="42" s="1"/>
  <c r="AL67" i="42"/>
  <c r="AL71" i="42" s="1"/>
  <c r="AL68" i="42"/>
  <c r="AI67" i="42"/>
  <c r="J59" i="42"/>
  <c r="L59" i="42"/>
  <c r="G59" i="42"/>
  <c r="K59" i="42"/>
  <c r="H59" i="42"/>
  <c r="N59" i="42"/>
  <c r="I59" i="42"/>
  <c r="M59" i="42"/>
  <c r="T59" i="42"/>
  <c r="S59" i="42"/>
  <c r="Q59" i="42"/>
  <c r="O59" i="42"/>
  <c r="P59" i="42"/>
  <c r="V59" i="42"/>
  <c r="R59" i="42"/>
  <c r="U59" i="42"/>
  <c r="AH65" i="42"/>
  <c r="AH69" i="42" s="1"/>
  <c r="AF65" i="42"/>
  <c r="AF69" i="42" s="1"/>
  <c r="AF67" i="42"/>
  <c r="AI65" i="42"/>
  <c r="AI69" i="42" s="1"/>
  <c r="AG67" i="42"/>
  <c r="AJ67" i="42"/>
  <c r="AJ65" i="42"/>
  <c r="AJ69" i="42" s="1"/>
  <c r="F36" i="3"/>
  <c r="E36" i="3" s="1"/>
  <c r="F37" i="3"/>
  <c r="E37" i="3" s="1"/>
  <c r="E70" i="2"/>
  <c r="B71" i="2"/>
  <c r="AK73" i="42" l="1"/>
  <c r="AG68" i="42"/>
  <c r="AG73" i="42" s="1"/>
  <c r="AJ68" i="42"/>
  <c r="AJ72" i="42" s="1"/>
  <c r="AJ50" i="42"/>
  <c r="BS57" i="42" s="1"/>
  <c r="AC26" i="42" s="1"/>
  <c r="AE68" i="42"/>
  <c r="AE71" i="42" s="1"/>
  <c r="AG50" i="42"/>
  <c r="BP57" i="42" s="1"/>
  <c r="BO64" i="42" s="1"/>
  <c r="BT76" i="42" s="1"/>
  <c r="AF50" i="42"/>
  <c r="BO57" i="42" s="1"/>
  <c r="Y26" i="42" s="1"/>
  <c r="AE50" i="42"/>
  <c r="BN57" i="42" s="1"/>
  <c r="BN62" i="42" s="1"/>
  <c r="BS74" i="42" s="1"/>
  <c r="AK72" i="42"/>
  <c r="V69" i="42"/>
  <c r="V85" i="42"/>
  <c r="V86" i="42"/>
  <c r="V83" i="42"/>
  <c r="V90" i="42"/>
  <c r="V84" i="42"/>
  <c r="V82" i="42"/>
  <c r="V88" i="42"/>
  <c r="V92" i="42"/>
  <c r="V80" i="42"/>
  <c r="V91" i="42"/>
  <c r="V79" i="42"/>
  <c r="V87" i="42"/>
  <c r="V78" i="42"/>
  <c r="V89" i="42"/>
  <c r="V93" i="42"/>
  <c r="V81" i="42"/>
  <c r="V94" i="42"/>
  <c r="V95" i="42"/>
  <c r="V96" i="42"/>
  <c r="V97" i="42"/>
  <c r="V98" i="42"/>
  <c r="V99" i="42"/>
  <c r="V100" i="42"/>
  <c r="V101" i="42"/>
  <c r="V102" i="42"/>
  <c r="V103" i="42"/>
  <c r="V104" i="42"/>
  <c r="V105" i="42"/>
  <c r="V106" i="42"/>
  <c r="V107" i="42"/>
  <c r="V108" i="42"/>
  <c r="V109" i="42"/>
  <c r="V110" i="42"/>
  <c r="V111" i="42"/>
  <c r="V112" i="42"/>
  <c r="V113" i="42"/>
  <c r="V114" i="42"/>
  <c r="V115" i="42"/>
  <c r="V116" i="42"/>
  <c r="V117" i="42"/>
  <c r="T84" i="42"/>
  <c r="T83" i="42"/>
  <c r="T87" i="42"/>
  <c r="T91" i="42"/>
  <c r="T78" i="42"/>
  <c r="T82" i="42"/>
  <c r="T89" i="42"/>
  <c r="T85" i="42"/>
  <c r="T88" i="42"/>
  <c r="T81" i="42"/>
  <c r="T92" i="42"/>
  <c r="T80" i="42"/>
  <c r="T86" i="42"/>
  <c r="T93" i="42"/>
  <c r="T90" i="42"/>
  <c r="T79" i="42"/>
  <c r="T94" i="42"/>
  <c r="T95" i="42"/>
  <c r="T96" i="42"/>
  <c r="T97" i="42"/>
  <c r="T98" i="42"/>
  <c r="T99" i="42"/>
  <c r="T100" i="42"/>
  <c r="T101" i="42"/>
  <c r="T102" i="42"/>
  <c r="T103" i="42"/>
  <c r="T104" i="42"/>
  <c r="T105" i="42"/>
  <c r="T106" i="42"/>
  <c r="T107" i="42"/>
  <c r="T108" i="42"/>
  <c r="T109" i="42"/>
  <c r="T110" i="42"/>
  <c r="T111" i="42"/>
  <c r="T112" i="42"/>
  <c r="T113" i="42"/>
  <c r="T114" i="42"/>
  <c r="T115" i="42"/>
  <c r="T116" i="42"/>
  <c r="T117" i="42"/>
  <c r="H80" i="42"/>
  <c r="H84" i="42"/>
  <c r="H88" i="42"/>
  <c r="H92" i="42"/>
  <c r="H93" i="42"/>
  <c r="H81" i="42"/>
  <c r="H82" i="42"/>
  <c r="H86" i="42"/>
  <c r="H90" i="42"/>
  <c r="H79" i="42"/>
  <c r="H89" i="42"/>
  <c r="H83" i="42"/>
  <c r="H91" i="42"/>
  <c r="H85" i="42"/>
  <c r="H94" i="42"/>
  <c r="H78" i="42"/>
  <c r="H87" i="42"/>
  <c r="H95" i="42"/>
  <c r="H96" i="42"/>
  <c r="H97" i="42"/>
  <c r="H98" i="42"/>
  <c r="H99" i="42"/>
  <c r="H100" i="42"/>
  <c r="H101" i="42"/>
  <c r="H102" i="42"/>
  <c r="H103" i="42"/>
  <c r="H104" i="42"/>
  <c r="H105" i="42"/>
  <c r="H106" i="42"/>
  <c r="H107" i="42"/>
  <c r="H108" i="42"/>
  <c r="H109" i="42"/>
  <c r="H110" i="42"/>
  <c r="H111" i="42"/>
  <c r="H112" i="42"/>
  <c r="H113" i="42"/>
  <c r="H114" i="42"/>
  <c r="H115" i="42"/>
  <c r="H116" i="42"/>
  <c r="H117" i="42"/>
  <c r="W79" i="42"/>
  <c r="W84" i="42"/>
  <c r="W88" i="42"/>
  <c r="W92" i="42"/>
  <c r="W81" i="42"/>
  <c r="W78" i="42"/>
  <c r="W86" i="42"/>
  <c r="W90" i="42"/>
  <c r="W93" i="42"/>
  <c r="W82" i="42"/>
  <c r="W89" i="42"/>
  <c r="W85" i="42"/>
  <c r="W94" i="42"/>
  <c r="W91" i="42"/>
  <c r="W80" i="42"/>
  <c r="W83" i="42"/>
  <c r="W87" i="42"/>
  <c r="W95" i="42"/>
  <c r="W96" i="42"/>
  <c r="W97" i="42"/>
  <c r="W98" i="42"/>
  <c r="W99" i="42"/>
  <c r="W100" i="42"/>
  <c r="W101" i="42"/>
  <c r="W102" i="42"/>
  <c r="W103" i="42"/>
  <c r="W104" i="42"/>
  <c r="W105" i="42"/>
  <c r="W106" i="42"/>
  <c r="W107" i="42"/>
  <c r="W108" i="42"/>
  <c r="W109" i="42"/>
  <c r="W110" i="42"/>
  <c r="W111" i="42"/>
  <c r="W112" i="42"/>
  <c r="W113" i="42"/>
  <c r="W114" i="42"/>
  <c r="W115" i="42"/>
  <c r="W116" i="42"/>
  <c r="W117" i="42"/>
  <c r="Z57" i="42"/>
  <c r="Z64" i="42" s="1"/>
  <c r="Z80" i="42"/>
  <c r="Z85" i="42"/>
  <c r="Z89" i="42"/>
  <c r="Z93" i="42"/>
  <c r="Z78" i="42"/>
  <c r="Z83" i="42"/>
  <c r="Z87" i="42"/>
  <c r="Z91" i="42"/>
  <c r="Z81" i="42"/>
  <c r="Z86" i="42"/>
  <c r="Z79" i="42"/>
  <c r="Z90" i="42"/>
  <c r="Z82" i="42"/>
  <c r="Z94" i="42"/>
  <c r="Z84" i="42"/>
  <c r="Z88" i="42"/>
  <c r="Z92" i="42"/>
  <c r="Z95" i="42"/>
  <c r="Z96" i="42"/>
  <c r="Z97" i="42"/>
  <c r="Z98" i="42"/>
  <c r="Z99" i="42"/>
  <c r="Z100" i="42"/>
  <c r="Z101" i="42"/>
  <c r="Z102" i="42"/>
  <c r="Z103" i="42"/>
  <c r="Z104" i="42"/>
  <c r="Z105" i="42"/>
  <c r="Z106" i="42"/>
  <c r="Z107" i="42"/>
  <c r="Z108" i="42"/>
  <c r="Z109" i="42"/>
  <c r="Z110" i="42"/>
  <c r="Z111" i="42"/>
  <c r="Z112" i="42"/>
  <c r="Z113" i="42"/>
  <c r="Z114" i="42"/>
  <c r="Z115" i="42"/>
  <c r="Z116" i="42"/>
  <c r="Z117" i="42"/>
  <c r="U69" i="42"/>
  <c r="U57" i="42"/>
  <c r="U64" i="42" s="1"/>
  <c r="U50" i="42" s="1"/>
  <c r="BD57" i="42" s="1"/>
  <c r="BA68" i="42" s="1"/>
  <c r="U93" i="42"/>
  <c r="U78" i="42"/>
  <c r="U83" i="42"/>
  <c r="U89" i="42"/>
  <c r="U86" i="42"/>
  <c r="U82" i="42"/>
  <c r="U87" i="42"/>
  <c r="U91" i="42"/>
  <c r="U81" i="42"/>
  <c r="U90" i="42"/>
  <c r="U85" i="42"/>
  <c r="U80" i="42"/>
  <c r="U92" i="42"/>
  <c r="U94" i="42"/>
  <c r="U84" i="42"/>
  <c r="U79" i="42"/>
  <c r="U88" i="42"/>
  <c r="U95" i="42"/>
  <c r="U96" i="42"/>
  <c r="U97" i="42"/>
  <c r="U98" i="42"/>
  <c r="U99" i="42"/>
  <c r="U100" i="42"/>
  <c r="U101" i="42"/>
  <c r="U102" i="42"/>
  <c r="U103" i="42"/>
  <c r="U104" i="42"/>
  <c r="U105" i="42"/>
  <c r="U106" i="42"/>
  <c r="U107" i="42"/>
  <c r="U108" i="42"/>
  <c r="U109" i="42"/>
  <c r="U110" i="42"/>
  <c r="U111" i="42"/>
  <c r="U112" i="42"/>
  <c r="U113" i="42"/>
  <c r="U114" i="42"/>
  <c r="U115" i="42"/>
  <c r="U116" i="42"/>
  <c r="U117" i="42"/>
  <c r="Q57" i="42"/>
  <c r="Q64" i="42" s="1"/>
  <c r="Q81" i="42"/>
  <c r="Q82" i="42"/>
  <c r="Q86" i="42"/>
  <c r="Q90" i="42"/>
  <c r="Q79" i="42"/>
  <c r="Q84" i="42"/>
  <c r="Q88" i="42"/>
  <c r="Q92" i="42"/>
  <c r="Q78" i="42"/>
  <c r="Q87" i="42"/>
  <c r="Q93" i="42"/>
  <c r="Q83" i="42"/>
  <c r="Q91" i="42"/>
  <c r="Q80" i="42"/>
  <c r="Q85" i="42"/>
  <c r="Q94" i="42"/>
  <c r="Q89" i="42"/>
  <c r="Q95" i="42"/>
  <c r="Q96" i="42"/>
  <c r="Q97" i="42"/>
  <c r="Q98" i="42"/>
  <c r="Q99" i="42"/>
  <c r="Q100" i="42"/>
  <c r="Q101" i="42"/>
  <c r="Q102" i="42"/>
  <c r="Q103" i="42"/>
  <c r="Q104" i="42"/>
  <c r="Q105" i="42"/>
  <c r="Q106" i="42"/>
  <c r="Q107" i="42"/>
  <c r="Q108" i="42"/>
  <c r="Q109" i="42"/>
  <c r="Q110" i="42"/>
  <c r="Q111" i="42"/>
  <c r="Q112" i="42"/>
  <c r="Q113" i="42"/>
  <c r="Q114" i="42"/>
  <c r="Q115" i="42"/>
  <c r="Q116" i="42"/>
  <c r="Q117" i="42"/>
  <c r="M69" i="42"/>
  <c r="M78" i="42"/>
  <c r="M82" i="42"/>
  <c r="M83" i="42"/>
  <c r="M91" i="42"/>
  <c r="M85" i="42"/>
  <c r="M79" i="42"/>
  <c r="M89" i="42"/>
  <c r="M81" i="42"/>
  <c r="M88" i="42"/>
  <c r="M93" i="42"/>
  <c r="M87" i="42"/>
  <c r="M92" i="42"/>
  <c r="M80" i="42"/>
  <c r="M84" i="42"/>
  <c r="M94" i="42"/>
  <c r="M90" i="42"/>
  <c r="M86" i="42"/>
  <c r="M95" i="42"/>
  <c r="M96" i="42"/>
  <c r="M97" i="42"/>
  <c r="M98" i="42"/>
  <c r="M99" i="42"/>
  <c r="M100" i="42"/>
  <c r="M101" i="42"/>
  <c r="M102" i="42"/>
  <c r="M103" i="42"/>
  <c r="M104" i="42"/>
  <c r="M105" i="42"/>
  <c r="M106" i="42"/>
  <c r="M107" i="42"/>
  <c r="M108" i="42"/>
  <c r="M109" i="42"/>
  <c r="M110" i="42"/>
  <c r="M111" i="42"/>
  <c r="M112" i="42"/>
  <c r="M113" i="42"/>
  <c r="M114" i="42"/>
  <c r="M115" i="42"/>
  <c r="M116" i="42"/>
  <c r="M117" i="42"/>
  <c r="AH50" i="42"/>
  <c r="BQ57" i="42" s="1"/>
  <c r="AL72" i="42"/>
  <c r="Y57" i="42"/>
  <c r="Y64" i="42" s="1"/>
  <c r="Y81" i="42"/>
  <c r="Y84" i="42"/>
  <c r="Y88" i="42"/>
  <c r="Y92" i="42"/>
  <c r="Y93" i="42"/>
  <c r="Y80" i="42"/>
  <c r="Y82" i="42"/>
  <c r="Y86" i="42"/>
  <c r="Y90" i="42"/>
  <c r="Y85" i="42"/>
  <c r="Y79" i="42"/>
  <c r="Y89" i="42"/>
  <c r="Y87" i="42"/>
  <c r="Y91" i="42"/>
  <c r="Y78" i="42"/>
  <c r="Y94" i="42"/>
  <c r="Y83" i="42"/>
  <c r="Y95" i="42"/>
  <c r="Y96" i="42"/>
  <c r="Y97" i="42"/>
  <c r="Y98" i="42"/>
  <c r="Y99" i="42"/>
  <c r="Y100" i="42"/>
  <c r="Y101" i="42"/>
  <c r="Y102" i="42"/>
  <c r="Y103" i="42"/>
  <c r="Y104" i="42"/>
  <c r="Y105" i="42"/>
  <c r="Y106" i="42"/>
  <c r="Y107" i="42"/>
  <c r="Y108" i="42"/>
  <c r="Y109" i="42"/>
  <c r="Y110" i="42"/>
  <c r="Y111" i="42"/>
  <c r="Y112" i="42"/>
  <c r="Y113" i="42"/>
  <c r="Y114" i="42"/>
  <c r="Y115" i="42"/>
  <c r="Y116" i="42"/>
  <c r="Y117" i="42"/>
  <c r="E35" i="2"/>
  <c r="E36" i="2"/>
  <c r="E38" i="2"/>
  <c r="E37" i="2"/>
  <c r="E39" i="2"/>
  <c r="E40" i="2"/>
  <c r="E41" i="2"/>
  <c r="E42" i="2"/>
  <c r="E43" i="2"/>
  <c r="E44" i="2"/>
  <c r="E45" i="2"/>
  <c r="E46" i="2"/>
  <c r="E47" i="2"/>
  <c r="E48" i="2"/>
  <c r="E49" i="2"/>
  <c r="E50" i="2"/>
  <c r="E51" i="2"/>
  <c r="E52" i="2"/>
  <c r="E14" i="2"/>
  <c r="E21" i="2" s="1"/>
  <c r="E53" i="2"/>
  <c r="E54" i="2"/>
  <c r="E55" i="2"/>
  <c r="E56" i="2"/>
  <c r="E57" i="2"/>
  <c r="E58" i="2"/>
  <c r="E59" i="2"/>
  <c r="E60" i="2"/>
  <c r="E61" i="2"/>
  <c r="E62" i="2"/>
  <c r="E63" i="2"/>
  <c r="E64" i="2"/>
  <c r="E65" i="2"/>
  <c r="E66" i="2"/>
  <c r="E67" i="2"/>
  <c r="E68" i="2"/>
  <c r="E69" i="2"/>
  <c r="R57" i="42"/>
  <c r="R64" i="42" s="1"/>
  <c r="R104" i="42"/>
  <c r="R78" i="42"/>
  <c r="R85" i="42"/>
  <c r="R89" i="42"/>
  <c r="R93" i="42"/>
  <c r="R97" i="42"/>
  <c r="R101" i="42"/>
  <c r="R79" i="42"/>
  <c r="R83" i="42"/>
  <c r="R87" i="42"/>
  <c r="R91" i="42"/>
  <c r="R95" i="42"/>
  <c r="R99" i="42"/>
  <c r="R103" i="42"/>
  <c r="R105" i="42"/>
  <c r="R81" i="42"/>
  <c r="R90" i="42"/>
  <c r="R98" i="42"/>
  <c r="R84" i="42"/>
  <c r="R92" i="42"/>
  <c r="R100" i="42"/>
  <c r="R80" i="42"/>
  <c r="R86" i="42"/>
  <c r="R94" i="42"/>
  <c r="R102" i="42"/>
  <c r="R82" i="42"/>
  <c r="R88" i="42"/>
  <c r="R96" i="42"/>
  <c r="R106" i="42"/>
  <c r="R107" i="42"/>
  <c r="R108" i="42"/>
  <c r="R109" i="42"/>
  <c r="R110" i="42"/>
  <c r="R111" i="42"/>
  <c r="R112" i="42"/>
  <c r="R113" i="42"/>
  <c r="R114" i="42"/>
  <c r="R115" i="42"/>
  <c r="R116" i="42"/>
  <c r="R117" i="42"/>
  <c r="N69" i="42"/>
  <c r="N57" i="42"/>
  <c r="N64" i="42" s="1"/>
  <c r="N50" i="42" s="1"/>
  <c r="AW57" i="42" s="1"/>
  <c r="N81" i="42"/>
  <c r="N83" i="42"/>
  <c r="N88" i="42"/>
  <c r="N92" i="42"/>
  <c r="N93" i="42"/>
  <c r="N79" i="42"/>
  <c r="N82" i="42"/>
  <c r="N86" i="42"/>
  <c r="N90" i="42"/>
  <c r="N87" i="42"/>
  <c r="N85" i="42"/>
  <c r="N89" i="42"/>
  <c r="N80" i="42"/>
  <c r="N91" i="42"/>
  <c r="N84" i="42"/>
  <c r="N78" i="42"/>
  <c r="N94" i="42"/>
  <c r="N95" i="42"/>
  <c r="N96" i="42"/>
  <c r="N97" i="42"/>
  <c r="N98" i="42"/>
  <c r="N99" i="42"/>
  <c r="N100" i="42"/>
  <c r="N101" i="42"/>
  <c r="N102" i="42"/>
  <c r="N103" i="42"/>
  <c r="N104" i="42"/>
  <c r="N105" i="42"/>
  <c r="N106" i="42"/>
  <c r="N107" i="42"/>
  <c r="N108" i="42"/>
  <c r="N109" i="42"/>
  <c r="N110" i="42"/>
  <c r="N111" i="42"/>
  <c r="N112" i="42"/>
  <c r="N113" i="42"/>
  <c r="N114" i="42"/>
  <c r="N115" i="42"/>
  <c r="N116" i="42"/>
  <c r="N117" i="42"/>
  <c r="AI68" i="42"/>
  <c r="AI72" i="42" s="1"/>
  <c r="X57" i="42"/>
  <c r="X64" i="42" s="1"/>
  <c r="X78" i="42"/>
  <c r="X79" i="42"/>
  <c r="X86" i="42"/>
  <c r="X90" i="42"/>
  <c r="X80" i="42"/>
  <c r="X84" i="42"/>
  <c r="X88" i="42"/>
  <c r="X92" i="42"/>
  <c r="X81" i="42"/>
  <c r="X87" i="42"/>
  <c r="X83" i="42"/>
  <c r="X91" i="42"/>
  <c r="X94" i="42"/>
  <c r="X82" i="42"/>
  <c r="X85" i="42"/>
  <c r="X89" i="42"/>
  <c r="X93" i="42"/>
  <c r="X95" i="42"/>
  <c r="X96" i="42"/>
  <c r="X97" i="42"/>
  <c r="X98" i="42"/>
  <c r="X99" i="42"/>
  <c r="X100" i="42"/>
  <c r="X101" i="42"/>
  <c r="X102" i="42"/>
  <c r="X103" i="42"/>
  <c r="X104" i="42"/>
  <c r="X105" i="42"/>
  <c r="X106" i="42"/>
  <c r="X107" i="42"/>
  <c r="X108" i="42"/>
  <c r="X109" i="42"/>
  <c r="X110" i="42"/>
  <c r="X111" i="42"/>
  <c r="X112" i="42"/>
  <c r="X113" i="42"/>
  <c r="X114" i="42"/>
  <c r="X115" i="42"/>
  <c r="X116" i="42"/>
  <c r="X117" i="42"/>
  <c r="AB57" i="42"/>
  <c r="AB64" i="42" s="1"/>
  <c r="AB93" i="42"/>
  <c r="AB84" i="42"/>
  <c r="AB80" i="42"/>
  <c r="AB86" i="42"/>
  <c r="AB82" i="42"/>
  <c r="AB83" i="42"/>
  <c r="AB78" i="42"/>
  <c r="AB87" i="42"/>
  <c r="AB91" i="42"/>
  <c r="AB81" i="42"/>
  <c r="AB89" i="42"/>
  <c r="AB88" i="42"/>
  <c r="AB90" i="42"/>
  <c r="AB79" i="42"/>
  <c r="AB92" i="42"/>
  <c r="AB94" i="42"/>
  <c r="AB85" i="42"/>
  <c r="AB95" i="42"/>
  <c r="AB96" i="42"/>
  <c r="AB97" i="42"/>
  <c r="AB98" i="42"/>
  <c r="AB99" i="42"/>
  <c r="AB100" i="42"/>
  <c r="AB101" i="42"/>
  <c r="AB102" i="42"/>
  <c r="AB103" i="42"/>
  <c r="AB104" i="42"/>
  <c r="AB105" i="42"/>
  <c r="AB106" i="42"/>
  <c r="AB107" i="42"/>
  <c r="AB108" i="42"/>
  <c r="AB109" i="42"/>
  <c r="AB110" i="42"/>
  <c r="AB111" i="42"/>
  <c r="AB112" i="42"/>
  <c r="AB113" i="42"/>
  <c r="AB114" i="42"/>
  <c r="AB115" i="42"/>
  <c r="AB116" i="42"/>
  <c r="AB117" i="42"/>
  <c r="AD69" i="42"/>
  <c r="AD57" i="42"/>
  <c r="AD64" i="42" s="1"/>
  <c r="AD50" i="42" s="1"/>
  <c r="BM57" i="42" s="1"/>
  <c r="AD93" i="42"/>
  <c r="AD83" i="42"/>
  <c r="AD78" i="42"/>
  <c r="AD89" i="42"/>
  <c r="AD85" i="42"/>
  <c r="AD81" i="42"/>
  <c r="AD87" i="42"/>
  <c r="AD91" i="42"/>
  <c r="AD80" i="42"/>
  <c r="AD90" i="42"/>
  <c r="AD94" i="42"/>
  <c r="AD84" i="42"/>
  <c r="AD92" i="42"/>
  <c r="AD82" i="42"/>
  <c r="AD86" i="42"/>
  <c r="AD79" i="42"/>
  <c r="AD88" i="42"/>
  <c r="AD95" i="42"/>
  <c r="AD96" i="42"/>
  <c r="AD97" i="42"/>
  <c r="AD98" i="42"/>
  <c r="AD99" i="42"/>
  <c r="AD100" i="42"/>
  <c r="AD101" i="42"/>
  <c r="AD102" i="42"/>
  <c r="AD103" i="42"/>
  <c r="AD104" i="42"/>
  <c r="AD105" i="42"/>
  <c r="AD106" i="42"/>
  <c r="AD107" i="42"/>
  <c r="AD108" i="42"/>
  <c r="AD109" i="42"/>
  <c r="AD110" i="42"/>
  <c r="AD111" i="42"/>
  <c r="AD112" i="42"/>
  <c r="AD113" i="42"/>
  <c r="AD114" i="42"/>
  <c r="AD115" i="42"/>
  <c r="AD116" i="42"/>
  <c r="AD117" i="42"/>
  <c r="AI50" i="42"/>
  <c r="BR57" i="42" s="1"/>
  <c r="AF68" i="42"/>
  <c r="AF72" i="42" s="1"/>
  <c r="P93" i="42"/>
  <c r="P82" i="42"/>
  <c r="P83" i="42"/>
  <c r="P87" i="42"/>
  <c r="P91" i="42"/>
  <c r="P79" i="42"/>
  <c r="P84" i="42"/>
  <c r="P89" i="42"/>
  <c r="P94" i="42"/>
  <c r="P81" i="42"/>
  <c r="P85" i="42"/>
  <c r="P90" i="42"/>
  <c r="P78" i="42"/>
  <c r="P86" i="42"/>
  <c r="P92" i="42"/>
  <c r="P80" i="42"/>
  <c r="P88" i="42"/>
  <c r="P95" i="42"/>
  <c r="P96" i="42"/>
  <c r="P97" i="42"/>
  <c r="P98" i="42"/>
  <c r="P99" i="42"/>
  <c r="P100" i="42"/>
  <c r="P101" i="42"/>
  <c r="P102" i="42"/>
  <c r="P103" i="42"/>
  <c r="P104" i="42"/>
  <c r="P105" i="42"/>
  <c r="P106" i="42"/>
  <c r="P107" i="42"/>
  <c r="P108" i="42"/>
  <c r="P109" i="42"/>
  <c r="P110" i="42"/>
  <c r="P111" i="42"/>
  <c r="P112" i="42"/>
  <c r="P113" i="42"/>
  <c r="P114" i="42"/>
  <c r="P115" i="42"/>
  <c r="P116" i="42"/>
  <c r="P117" i="42"/>
  <c r="O57" i="42"/>
  <c r="O64" i="42" s="1"/>
  <c r="O80" i="42"/>
  <c r="O83" i="42"/>
  <c r="O87" i="42"/>
  <c r="O91" i="42"/>
  <c r="O78" i="42"/>
  <c r="O85" i="42"/>
  <c r="O89" i="42"/>
  <c r="O93" i="42"/>
  <c r="O84" i="42"/>
  <c r="O92" i="42"/>
  <c r="O79" i="42"/>
  <c r="O88" i="42"/>
  <c r="O86" i="42"/>
  <c r="O90" i="42"/>
  <c r="O81" i="42"/>
  <c r="O94" i="42"/>
  <c r="O82" i="42"/>
  <c r="O95" i="42"/>
  <c r="O96" i="42"/>
  <c r="O97" i="42"/>
  <c r="O98" i="42"/>
  <c r="O99" i="42"/>
  <c r="O100" i="42"/>
  <c r="O101" i="42"/>
  <c r="O102" i="42"/>
  <c r="O103" i="42"/>
  <c r="O104" i="42"/>
  <c r="O105" i="42"/>
  <c r="O106" i="42"/>
  <c r="O107" i="42"/>
  <c r="O108" i="42"/>
  <c r="O109" i="42"/>
  <c r="O110" i="42"/>
  <c r="O111" i="42"/>
  <c r="O112" i="42"/>
  <c r="O113" i="42"/>
  <c r="O114" i="42"/>
  <c r="O115" i="42"/>
  <c r="O116" i="42"/>
  <c r="O117" i="42"/>
  <c r="S93" i="42"/>
  <c r="S80" i="42"/>
  <c r="S84" i="42"/>
  <c r="S87" i="42"/>
  <c r="S91" i="42"/>
  <c r="S79" i="42"/>
  <c r="S85" i="42"/>
  <c r="S89" i="42"/>
  <c r="S82" i="42"/>
  <c r="S92" i="42"/>
  <c r="S83" i="42"/>
  <c r="S86" i="42"/>
  <c r="S94" i="42"/>
  <c r="S78" i="42"/>
  <c r="S88" i="42"/>
  <c r="S81" i="42"/>
  <c r="S90" i="42"/>
  <c r="S95" i="42"/>
  <c r="S96" i="42"/>
  <c r="S97" i="42"/>
  <c r="S98" i="42"/>
  <c r="S99" i="42"/>
  <c r="S100" i="42"/>
  <c r="S101" i="42"/>
  <c r="S102" i="42"/>
  <c r="S103" i="42"/>
  <c r="S104" i="42"/>
  <c r="S105" i="42"/>
  <c r="S106" i="42"/>
  <c r="S107" i="42"/>
  <c r="S108" i="42"/>
  <c r="S109" i="42"/>
  <c r="S110" i="42"/>
  <c r="S111" i="42"/>
  <c r="S112" i="42"/>
  <c r="S113" i="42"/>
  <c r="S114" i="42"/>
  <c r="S115" i="42"/>
  <c r="S116" i="42"/>
  <c r="S117" i="42"/>
  <c r="I93" i="42"/>
  <c r="I83" i="42"/>
  <c r="I84" i="42"/>
  <c r="I88" i="42"/>
  <c r="I92" i="42"/>
  <c r="I82" i="42"/>
  <c r="I79" i="42"/>
  <c r="I86" i="42"/>
  <c r="I90" i="42"/>
  <c r="I78" i="42"/>
  <c r="I89" i="42"/>
  <c r="I85" i="42"/>
  <c r="I81" i="42"/>
  <c r="I87" i="42"/>
  <c r="I91" i="42"/>
  <c r="I80" i="42"/>
  <c r="I94" i="42"/>
  <c r="I95" i="42"/>
  <c r="I96" i="42"/>
  <c r="I97" i="42"/>
  <c r="I98" i="42"/>
  <c r="I99" i="42"/>
  <c r="I100" i="42"/>
  <c r="I101" i="42"/>
  <c r="I102" i="42"/>
  <c r="I103" i="42"/>
  <c r="I104" i="42"/>
  <c r="I105" i="42"/>
  <c r="I106" i="42"/>
  <c r="I107" i="42"/>
  <c r="I108" i="42"/>
  <c r="I109" i="42"/>
  <c r="I110" i="42"/>
  <c r="I111" i="42"/>
  <c r="I112" i="42"/>
  <c r="I113" i="42"/>
  <c r="I114" i="42"/>
  <c r="I115" i="42"/>
  <c r="I116" i="42"/>
  <c r="I117" i="42"/>
  <c r="K79" i="42"/>
  <c r="K82" i="42"/>
  <c r="K88" i="42"/>
  <c r="K92" i="42"/>
  <c r="K81" i="42"/>
  <c r="K80" i="42"/>
  <c r="K86" i="42"/>
  <c r="K90" i="42"/>
  <c r="K84" i="42"/>
  <c r="K89" i="42"/>
  <c r="K85" i="42"/>
  <c r="K91" i="42"/>
  <c r="K83" i="42"/>
  <c r="K93" i="42"/>
  <c r="K78" i="42"/>
  <c r="K87" i="42"/>
  <c r="K94" i="42"/>
  <c r="K95" i="42"/>
  <c r="K96" i="42"/>
  <c r="K97" i="42"/>
  <c r="K98" i="42"/>
  <c r="K99" i="42"/>
  <c r="K100" i="42"/>
  <c r="K101" i="42"/>
  <c r="K102" i="42"/>
  <c r="K103" i="42"/>
  <c r="K104" i="42"/>
  <c r="K105" i="42"/>
  <c r="K106" i="42"/>
  <c r="K107" i="42"/>
  <c r="K108" i="42"/>
  <c r="K109" i="42"/>
  <c r="K110" i="42"/>
  <c r="K111" i="42"/>
  <c r="K112" i="42"/>
  <c r="K113" i="42"/>
  <c r="K114" i="42"/>
  <c r="K115" i="42"/>
  <c r="K116" i="42"/>
  <c r="K117" i="42"/>
  <c r="G81" i="42"/>
  <c r="G82" i="42"/>
  <c r="G86" i="42"/>
  <c r="G90" i="42"/>
  <c r="G79" i="42"/>
  <c r="G84" i="42"/>
  <c r="G88" i="42"/>
  <c r="G92" i="42"/>
  <c r="G93" i="42"/>
  <c r="G83" i="42"/>
  <c r="G91" i="42"/>
  <c r="G80" i="42"/>
  <c r="G87" i="42"/>
  <c r="G94" i="42"/>
  <c r="G78" i="42"/>
  <c r="G85" i="42"/>
  <c r="G89" i="42"/>
  <c r="G95" i="42"/>
  <c r="G96" i="42"/>
  <c r="G97" i="42"/>
  <c r="G98" i="42"/>
  <c r="G99" i="42"/>
  <c r="G100" i="42"/>
  <c r="G101" i="42"/>
  <c r="G102" i="42"/>
  <c r="G103" i="42"/>
  <c r="G104" i="42"/>
  <c r="G105" i="42"/>
  <c r="G106" i="42"/>
  <c r="G107" i="42"/>
  <c r="G108" i="42"/>
  <c r="G109" i="42"/>
  <c r="G110" i="42"/>
  <c r="G111" i="42"/>
  <c r="G112" i="42"/>
  <c r="G113" i="42"/>
  <c r="G114" i="42"/>
  <c r="G115" i="42"/>
  <c r="G116" i="42"/>
  <c r="G117" i="42"/>
  <c r="L57" i="42"/>
  <c r="L64" i="42" s="1"/>
  <c r="L85" i="42"/>
  <c r="L84" i="42"/>
  <c r="L88" i="42"/>
  <c r="L92" i="42"/>
  <c r="L78" i="42"/>
  <c r="L86" i="42"/>
  <c r="L83" i="42"/>
  <c r="L90" i="42"/>
  <c r="L81" i="42"/>
  <c r="L79" i="42"/>
  <c r="L89" i="42"/>
  <c r="L82" i="42"/>
  <c r="L80" i="42"/>
  <c r="L94" i="42"/>
  <c r="L87" i="42"/>
  <c r="L93" i="42"/>
  <c r="L91" i="42"/>
  <c r="L95" i="42"/>
  <c r="L96" i="42"/>
  <c r="L97" i="42"/>
  <c r="L98" i="42"/>
  <c r="L99" i="42"/>
  <c r="L100" i="42"/>
  <c r="L101" i="42"/>
  <c r="L102" i="42"/>
  <c r="L103" i="42"/>
  <c r="L104" i="42"/>
  <c r="L105" i="42"/>
  <c r="L106" i="42"/>
  <c r="L107" i="42"/>
  <c r="L108" i="42"/>
  <c r="L109" i="42"/>
  <c r="L110" i="42"/>
  <c r="L111" i="42"/>
  <c r="L112" i="42"/>
  <c r="L113" i="42"/>
  <c r="L114" i="42"/>
  <c r="L115" i="42"/>
  <c r="L116" i="42"/>
  <c r="L117" i="42"/>
  <c r="J83" i="42"/>
  <c r="J84" i="42"/>
  <c r="J86" i="42"/>
  <c r="J90" i="42"/>
  <c r="J93" i="42"/>
  <c r="J80" i="42"/>
  <c r="J88" i="42"/>
  <c r="J79" i="42"/>
  <c r="J82" i="42"/>
  <c r="J89" i="42"/>
  <c r="J94" i="42"/>
  <c r="J81" i="42"/>
  <c r="J85" i="42"/>
  <c r="J91" i="42"/>
  <c r="J78" i="42"/>
  <c r="J87" i="42"/>
  <c r="J92" i="42"/>
  <c r="J95" i="42"/>
  <c r="J96" i="42"/>
  <c r="J97" i="42"/>
  <c r="J98" i="42"/>
  <c r="J99" i="42"/>
  <c r="J100" i="42"/>
  <c r="J101" i="42"/>
  <c r="J102" i="42"/>
  <c r="J103" i="42"/>
  <c r="J104" i="42"/>
  <c r="J105" i="42"/>
  <c r="J106" i="42"/>
  <c r="J107" i="42"/>
  <c r="J108" i="42"/>
  <c r="J109" i="42"/>
  <c r="J110" i="42"/>
  <c r="J111" i="42"/>
  <c r="J112" i="42"/>
  <c r="J113" i="42"/>
  <c r="J114" i="42"/>
  <c r="J115" i="42"/>
  <c r="J116" i="42"/>
  <c r="J117" i="42"/>
  <c r="AC69" i="42"/>
  <c r="AC57" i="42"/>
  <c r="AC64" i="42" s="1"/>
  <c r="AC50" i="42" s="1"/>
  <c r="BL57" i="42" s="1"/>
  <c r="BI68" i="42" s="1"/>
  <c r="AC93" i="42"/>
  <c r="AC80" i="42"/>
  <c r="AC81" i="42"/>
  <c r="AC86" i="42"/>
  <c r="AC90" i="42"/>
  <c r="AC85" i="42"/>
  <c r="AC84" i="42"/>
  <c r="AC88" i="42"/>
  <c r="AC92" i="42"/>
  <c r="AC78" i="42"/>
  <c r="AC91" i="42"/>
  <c r="AC82" i="42"/>
  <c r="AC87" i="42"/>
  <c r="AC79" i="42"/>
  <c r="AC89" i="42"/>
  <c r="AC83" i="42"/>
  <c r="AC94" i="42"/>
  <c r="AC95" i="42"/>
  <c r="AC96" i="42"/>
  <c r="AC97" i="42"/>
  <c r="AC98" i="42"/>
  <c r="AC99" i="42"/>
  <c r="AC100" i="42"/>
  <c r="AC101" i="42"/>
  <c r="AC102" i="42"/>
  <c r="AC103" i="42"/>
  <c r="AC104" i="42"/>
  <c r="AC105" i="42"/>
  <c r="AC106" i="42"/>
  <c r="AC107" i="42"/>
  <c r="AC108" i="42"/>
  <c r="AC109" i="42"/>
  <c r="AC110" i="42"/>
  <c r="AC111" i="42"/>
  <c r="AC112" i="42"/>
  <c r="AC113" i="42"/>
  <c r="AC114" i="42"/>
  <c r="AC115" i="42"/>
  <c r="AC116" i="42"/>
  <c r="AC117" i="42"/>
  <c r="AA57" i="42"/>
  <c r="AA64" i="42" s="1"/>
  <c r="AA93" i="42"/>
  <c r="AA82" i="42"/>
  <c r="AA83" i="42"/>
  <c r="AA86" i="42"/>
  <c r="AA90" i="42"/>
  <c r="AA79" i="42"/>
  <c r="AA84" i="42"/>
  <c r="AA88" i="42"/>
  <c r="AA92" i="42"/>
  <c r="AA78" i="42"/>
  <c r="AA91" i="42"/>
  <c r="AA94" i="42"/>
  <c r="AA85" i="42"/>
  <c r="AA80" i="42"/>
  <c r="AA87" i="42"/>
  <c r="AA81" i="42"/>
  <c r="AA89" i="42"/>
  <c r="AA95" i="42"/>
  <c r="AA96" i="42"/>
  <c r="AA97" i="42"/>
  <c r="AA98" i="42"/>
  <c r="AA99" i="42"/>
  <c r="AA100" i="42"/>
  <c r="AA101" i="42"/>
  <c r="AA102" i="42"/>
  <c r="AA103" i="42"/>
  <c r="AA104" i="42"/>
  <c r="AA105" i="42"/>
  <c r="AA106" i="42"/>
  <c r="AA107" i="42"/>
  <c r="AA108" i="42"/>
  <c r="AA109" i="42"/>
  <c r="AA110" i="42"/>
  <c r="AA111" i="42"/>
  <c r="AA112" i="42"/>
  <c r="AA113" i="42"/>
  <c r="AA114" i="42"/>
  <c r="AA115" i="42"/>
  <c r="AA116" i="42"/>
  <c r="AA117" i="42"/>
  <c r="AL73" i="42"/>
  <c r="AH68" i="42"/>
  <c r="AH72" i="42" s="1"/>
  <c r="E71" i="2"/>
  <c r="B72" i="2"/>
  <c r="AJ71" i="42" l="1"/>
  <c r="AG72" i="42"/>
  <c r="AG71" i="42"/>
  <c r="AE73" i="42"/>
  <c r="AE72" i="42"/>
  <c r="X26" i="42"/>
  <c r="AJ73" i="42"/>
  <c r="BN63" i="42"/>
  <c r="BS75" i="42" s="1"/>
  <c r="Z26" i="42"/>
  <c r="AI71" i="42"/>
  <c r="G65" i="42"/>
  <c r="G69" i="42" s="1"/>
  <c r="G67" i="42"/>
  <c r="I65" i="42"/>
  <c r="I69" i="42" s="1"/>
  <c r="AI73" i="42"/>
  <c r="W67" i="42"/>
  <c r="H65" i="42"/>
  <c r="H69" i="42" s="1"/>
  <c r="H57" i="42"/>
  <c r="H64" i="42" s="1"/>
  <c r="H67" i="42"/>
  <c r="T67" i="42"/>
  <c r="V67" i="42"/>
  <c r="V71" i="42" s="1"/>
  <c r="V68" i="42"/>
  <c r="AA67" i="42"/>
  <c r="L67" i="42"/>
  <c r="S65" i="42"/>
  <c r="S69" i="42" s="1"/>
  <c r="O65" i="42"/>
  <c r="O69" i="42" s="1"/>
  <c r="X65" i="42"/>
  <c r="X69" i="42" s="1"/>
  <c r="R67" i="42"/>
  <c r="BO65" i="42"/>
  <c r="BT77" i="42" s="1"/>
  <c r="AA26" i="42"/>
  <c r="M57" i="42"/>
  <c r="M64" i="42" s="1"/>
  <c r="M50" i="42" s="1"/>
  <c r="AV57" i="42" s="1"/>
  <c r="AS68" i="42" s="1"/>
  <c r="AS69" i="42" s="1"/>
  <c r="M68" i="42"/>
  <c r="M67" i="42"/>
  <c r="M71" i="42" s="1"/>
  <c r="Q65" i="42"/>
  <c r="Q69" i="42" s="1"/>
  <c r="U67" i="42"/>
  <c r="U71" i="42" s="1"/>
  <c r="U68" i="42"/>
  <c r="Z65" i="42"/>
  <c r="Z69" i="42" s="1"/>
  <c r="W65" i="42"/>
  <c r="W69" i="42" s="1"/>
  <c r="AF71" i="42"/>
  <c r="S67" i="42"/>
  <c r="P67" i="42"/>
  <c r="AA65" i="42"/>
  <c r="AA69" i="42" s="1"/>
  <c r="BI69" i="42"/>
  <c r="J57" i="42"/>
  <c r="J64" i="42" s="1"/>
  <c r="J67" i="42"/>
  <c r="K57" i="42"/>
  <c r="K64" i="42" s="1"/>
  <c r="K67" i="42"/>
  <c r="I57" i="42"/>
  <c r="I64" i="42" s="1"/>
  <c r="I67" i="42"/>
  <c r="P65" i="42"/>
  <c r="P69" i="42" s="1"/>
  <c r="AB26" i="42"/>
  <c r="BP66" i="42"/>
  <c r="AD67" i="42"/>
  <c r="AD71" i="42" s="1"/>
  <c r="AD68" i="42"/>
  <c r="AB65" i="42"/>
  <c r="AB69" i="42" s="1"/>
  <c r="AB67" i="42"/>
  <c r="R65" i="42"/>
  <c r="R69" i="42" s="1"/>
  <c r="Y65" i="42"/>
  <c r="Y69" i="42" s="1"/>
  <c r="Y67" i="42"/>
  <c r="AF73" i="42"/>
  <c r="AH71" i="42"/>
  <c r="T65" i="42"/>
  <c r="T69" i="42" s="1"/>
  <c r="AC67" i="42"/>
  <c r="AC71" i="42" s="1"/>
  <c r="AC68" i="42"/>
  <c r="J65" i="42"/>
  <c r="J69" i="42" s="1"/>
  <c r="L65" i="42"/>
  <c r="L69" i="42" s="1"/>
  <c r="G64" i="42"/>
  <c r="K65" i="42"/>
  <c r="K69" i="42" s="1"/>
  <c r="S57" i="42"/>
  <c r="S64" i="42" s="1"/>
  <c r="O67" i="42"/>
  <c r="P57" i="42"/>
  <c r="P64" i="42" s="1"/>
  <c r="X67" i="42"/>
  <c r="N67" i="42"/>
  <c r="N71" i="42" s="1"/>
  <c r="N68" i="42"/>
  <c r="AH73" i="42"/>
  <c r="Q67" i="42"/>
  <c r="Z67" i="42"/>
  <c r="W57" i="42"/>
  <c r="W64" i="42" s="1"/>
  <c r="T57" i="42"/>
  <c r="T64" i="42" s="1"/>
  <c r="V57" i="42"/>
  <c r="V64" i="42" s="1"/>
  <c r="V50" i="42" s="1"/>
  <c r="BE57" i="42" s="1"/>
  <c r="BA69" i="42" s="1"/>
  <c r="E72" i="2"/>
  <c r="B73" i="2"/>
  <c r="P50" i="42" l="1"/>
  <c r="AY57" i="42" s="1"/>
  <c r="M26" i="42" s="1"/>
  <c r="Q68" i="42"/>
  <c r="Q73" i="42" s="1"/>
  <c r="Q50" i="42"/>
  <c r="AZ57" i="42" s="1"/>
  <c r="N26" i="42" s="1"/>
  <c r="X68" i="42"/>
  <c r="X71" i="42" s="1"/>
  <c r="S68" i="42"/>
  <c r="S73" i="42" s="1"/>
  <c r="Z50" i="42"/>
  <c r="BI57" i="42" s="1"/>
  <c r="Y50" i="42"/>
  <c r="BH57" i="42" s="1"/>
  <c r="T26" i="42" s="1"/>
  <c r="O50" i="42"/>
  <c r="AX57" i="42" s="1"/>
  <c r="AX62" i="42" s="1"/>
  <c r="AY74" i="42" s="1"/>
  <c r="X50" i="42"/>
  <c r="BG57" i="42" s="1"/>
  <c r="S26" i="42" s="1"/>
  <c r="O68" i="42"/>
  <c r="O71" i="42" s="1"/>
  <c r="J68" i="42"/>
  <c r="J72" i="42" s="1"/>
  <c r="AB68" i="42"/>
  <c r="AB71" i="42" s="1"/>
  <c r="V73" i="42"/>
  <c r="AA68" i="42"/>
  <c r="AA73" i="42" s="1"/>
  <c r="I50" i="42"/>
  <c r="AR57" i="42" s="1"/>
  <c r="H26" i="42" s="1"/>
  <c r="H68" i="42"/>
  <c r="H72" i="42" s="1"/>
  <c r="G68" i="42"/>
  <c r="G72" i="42" s="1"/>
  <c r="J50" i="42"/>
  <c r="AS57" i="42" s="1"/>
  <c r="I26" i="42" s="1"/>
  <c r="P68" i="42"/>
  <c r="P73" i="42" s="1"/>
  <c r="AA50" i="42"/>
  <c r="BJ57" i="42" s="1"/>
  <c r="BH66" i="42" s="1"/>
  <c r="BI78" i="42" s="1"/>
  <c r="Z68" i="42"/>
  <c r="Z71" i="42" s="1"/>
  <c r="Y68" i="42"/>
  <c r="Y72" i="42" s="1"/>
  <c r="I68" i="42"/>
  <c r="I72" i="42" s="1"/>
  <c r="H50" i="42"/>
  <c r="AQ57" i="42" s="1"/>
  <c r="G26" i="42" s="1"/>
  <c r="M72" i="42"/>
  <c r="AD73" i="42"/>
  <c r="AD72" i="42"/>
  <c r="U73" i="42"/>
  <c r="U72" i="42"/>
  <c r="V72" i="42"/>
  <c r="N72" i="42"/>
  <c r="N73" i="42"/>
  <c r="AC72" i="42"/>
  <c r="L50" i="42"/>
  <c r="AU57" i="42" s="1"/>
  <c r="T50" i="42"/>
  <c r="BC57" i="42" s="1"/>
  <c r="W50" i="42"/>
  <c r="BF57" i="42" s="1"/>
  <c r="G50" i="42"/>
  <c r="AP57" i="42" s="1"/>
  <c r="K68" i="42"/>
  <c r="K72" i="42" s="1"/>
  <c r="M73" i="42"/>
  <c r="R50" i="42"/>
  <c r="BA57" i="42" s="1"/>
  <c r="BU78" i="42"/>
  <c r="BP67" i="42"/>
  <c r="BU79" i="42" s="1"/>
  <c r="L68" i="42"/>
  <c r="L72" i="42" s="1"/>
  <c r="T68" i="42"/>
  <c r="T72" i="42" s="1"/>
  <c r="W68" i="42"/>
  <c r="W72" i="42" s="1"/>
  <c r="S50" i="42"/>
  <c r="BB57" i="42" s="1"/>
  <c r="K50" i="42"/>
  <c r="AT57" i="42" s="1"/>
  <c r="AC73" i="42"/>
  <c r="R68" i="42"/>
  <c r="R72" i="42" s="1"/>
  <c r="AB50" i="42"/>
  <c r="BK57" i="42" s="1"/>
  <c r="E73" i="2"/>
  <c r="B74" i="2"/>
  <c r="E74" i="2" s="1"/>
  <c r="Q72" i="42" l="1"/>
  <c r="Q71" i="42"/>
  <c r="AY64" i="42"/>
  <c r="AZ76" i="42" s="1"/>
  <c r="J71" i="42"/>
  <c r="H73" i="42"/>
  <c r="X72" i="42"/>
  <c r="L26" i="42"/>
  <c r="X73" i="42"/>
  <c r="AQ64" i="42"/>
  <c r="AR76" i="42" s="1"/>
  <c r="BG65" i="42"/>
  <c r="BH77" i="42" s="1"/>
  <c r="AA71" i="42"/>
  <c r="U26" i="42"/>
  <c r="S72" i="42"/>
  <c r="S71" i="42"/>
  <c r="H71" i="42"/>
  <c r="AP63" i="42"/>
  <c r="AQ75" i="42" s="1"/>
  <c r="V26" i="42"/>
  <c r="J73" i="42"/>
  <c r="AA72" i="42"/>
  <c r="BF63" i="42"/>
  <c r="BG75" i="42" s="1"/>
  <c r="BG64" i="42"/>
  <c r="BH76" i="42" s="1"/>
  <c r="AB72" i="42"/>
  <c r="AB73" i="42"/>
  <c r="Y73" i="42"/>
  <c r="AX63" i="42"/>
  <c r="AY75" i="42" s="1"/>
  <c r="O73" i="42"/>
  <c r="O72" i="42"/>
  <c r="Y71" i="42"/>
  <c r="G71" i="42"/>
  <c r="Z73" i="42"/>
  <c r="P71" i="42"/>
  <c r="G73" i="42"/>
  <c r="P72" i="42"/>
  <c r="I73" i="42"/>
  <c r="I71" i="42"/>
  <c r="AQ65" i="42"/>
  <c r="AR77" i="42" s="1"/>
  <c r="Z72" i="42"/>
  <c r="W71" i="42"/>
  <c r="K73" i="42"/>
  <c r="K71" i="42"/>
  <c r="L71" i="42"/>
  <c r="L73" i="42"/>
  <c r="AR66" i="42"/>
  <c r="AS78" i="42" s="1"/>
  <c r="J26" i="42"/>
  <c r="P26" i="42"/>
  <c r="AZ66" i="42"/>
  <c r="BA78" i="42" s="1"/>
  <c r="T73" i="42"/>
  <c r="R71" i="42"/>
  <c r="W73" i="42"/>
  <c r="W26" i="42"/>
  <c r="BH67" i="42"/>
  <c r="BI79" i="42" s="1"/>
  <c r="R73" i="42"/>
  <c r="AY65" i="42"/>
  <c r="AZ77" i="42" s="1"/>
  <c r="O26" i="42"/>
  <c r="Q26" i="42"/>
  <c r="F26" i="42"/>
  <c r="F31" i="42" s="1"/>
  <c r="AP62" i="42"/>
  <c r="AQ74" i="42" s="1"/>
  <c r="BF62" i="42"/>
  <c r="BG74" i="42" s="1"/>
  <c r="R26" i="42"/>
  <c r="K26" i="42"/>
  <c r="T71" i="42"/>
  <c r="E24" i="2"/>
  <c r="E22" i="2"/>
  <c r="E7" i="2" s="1"/>
  <c r="AZ67" i="42" l="1"/>
  <c r="BA79" i="42" s="1"/>
  <c r="AR67" i="42"/>
  <c r="AS79" i="42" s="1"/>
  <c r="E26" i="2"/>
  <c r="E25" i="2"/>
  <c r="E30" i="2" l="1"/>
  <c r="E28" i="2"/>
  <c r="E29" i="2"/>
</calcChain>
</file>

<file path=xl/sharedStrings.xml><?xml version="1.0" encoding="utf-8"?>
<sst xmlns="http://schemas.openxmlformats.org/spreadsheetml/2006/main" count="2026" uniqueCount="1223">
  <si>
    <t>Lifetime</t>
  </si>
  <si>
    <t>Wacc</t>
  </si>
  <si>
    <t>Degradation per year</t>
  </si>
  <si>
    <t>Year</t>
  </si>
  <si>
    <t>Parameter</t>
  </si>
  <si>
    <t>Comment</t>
  </si>
  <si>
    <t>Unit</t>
  </si>
  <si>
    <t>EUR/kW</t>
  </si>
  <si>
    <t>turnkey cost</t>
  </si>
  <si>
    <t xml:space="preserve">Invest cost </t>
  </si>
  <si>
    <t>Inverter replacement cost</t>
  </si>
  <si>
    <t>optional: year of inverter replacement</t>
  </si>
  <si>
    <t>Opex per year</t>
  </si>
  <si>
    <t>EUR/kW/year</t>
  </si>
  <si>
    <t>FLH</t>
  </si>
  <si>
    <t>in year 1</t>
  </si>
  <si>
    <t>kWh/kW</t>
  </si>
  <si>
    <t>Annuity investment cost</t>
  </si>
  <si>
    <t>y</t>
  </si>
  <si>
    <t>%</t>
  </si>
  <si>
    <t>%, real</t>
  </si>
  <si>
    <t>%/y</t>
  </si>
  <si>
    <t>Invest cost incl. inverter replacement</t>
  </si>
  <si>
    <t xml:space="preserve">Year of investment </t>
  </si>
  <si>
    <t>Inverter lifetime</t>
  </si>
  <si>
    <t>Date</t>
  </si>
  <si>
    <t>optional: cost for inverter at year of replacement (simplification used here: cost at year of system installation)</t>
  </si>
  <si>
    <t>EUR</t>
  </si>
  <si>
    <t>kWh</t>
  </si>
  <si>
    <t>LCOE</t>
  </si>
  <si>
    <t>ct/kWh</t>
  </si>
  <si>
    <t>Power output (not discounted)</t>
  </si>
  <si>
    <t>Min</t>
  </si>
  <si>
    <t>Max</t>
  </si>
  <si>
    <t>Inverter</t>
  </si>
  <si>
    <t>Total system cost</t>
  </si>
  <si>
    <t>Average</t>
  </si>
  <si>
    <t>Investment cost Scenario 4</t>
  </si>
  <si>
    <t>Investment cost Scenario 1</t>
  </si>
  <si>
    <t>Investment cost Sc1/Sc4 (avg)</t>
  </si>
  <si>
    <t>LCOE - Capital cost</t>
  </si>
  <si>
    <t>LCOE - Investment cost</t>
  </si>
  <si>
    <t>Total production (net present value)</t>
  </si>
  <si>
    <t>Total cost (net present value)</t>
  </si>
  <si>
    <t>LCOE - Opex</t>
  </si>
  <si>
    <t>LCOE - Investment cost [%]</t>
  </si>
  <si>
    <t>LCOE - Capital cost [%]</t>
  </si>
  <si>
    <t>LCOE - Opex [%]</t>
  </si>
  <si>
    <t>Min/Max</t>
  </si>
  <si>
    <t>Scenario</t>
  </si>
  <si>
    <t>Opex
EUR/kW/year</t>
  </si>
  <si>
    <t>Opex 
(EUR/kW/year)</t>
  </si>
  <si>
    <t>Lifetime
(years)</t>
  </si>
  <si>
    <t>(linear development assumed)</t>
  </si>
  <si>
    <t>Ressource Level</t>
  </si>
  <si>
    <t>kWh/kW/year</t>
  </si>
  <si>
    <t>Graph</t>
  </si>
  <si>
    <t>Title</t>
  </si>
  <si>
    <t>Name</t>
  </si>
  <si>
    <t>FLH (weighted average)</t>
  </si>
  <si>
    <t>Unit:</t>
  </si>
  <si>
    <t>Afghanistan</t>
  </si>
  <si>
    <t>Algeria</t>
  </si>
  <si>
    <t>Azerbaijan</t>
  </si>
  <si>
    <t>Albania</t>
  </si>
  <si>
    <t>Armenia</t>
  </si>
  <si>
    <t>Andorra</t>
  </si>
  <si>
    <t>Angola</t>
  </si>
  <si>
    <t>Argentina</t>
  </si>
  <si>
    <t>Australia</t>
  </si>
  <si>
    <t>Austria</t>
  </si>
  <si>
    <t>Bahrain</t>
  </si>
  <si>
    <t>Botswana</t>
  </si>
  <si>
    <t>Belgium</t>
  </si>
  <si>
    <t>Bahamas, The</t>
  </si>
  <si>
    <t>Bangladesh</t>
  </si>
  <si>
    <t>Belize</t>
  </si>
  <si>
    <t>Bosnia and Herzegovina</t>
  </si>
  <si>
    <t>Bolivia</t>
  </si>
  <si>
    <t>Myanmar (Burma)</t>
  </si>
  <si>
    <t>Benin</t>
  </si>
  <si>
    <t>Belarus</t>
  </si>
  <si>
    <t>Brazil</t>
  </si>
  <si>
    <t>Bhutan</t>
  </si>
  <si>
    <t>Bulgaria</t>
  </si>
  <si>
    <t>Brunei</t>
  </si>
  <si>
    <t>Burundi</t>
  </si>
  <si>
    <t>Canada</t>
  </si>
  <si>
    <t>Cambodia</t>
  </si>
  <si>
    <t>Chad</t>
  </si>
  <si>
    <t>Sri Lanka</t>
  </si>
  <si>
    <t>Republic of the Congo</t>
  </si>
  <si>
    <t>Democratic Rep. of the Congo</t>
  </si>
  <si>
    <t>China</t>
  </si>
  <si>
    <t>Hong Kong</t>
  </si>
  <si>
    <t>Chile</t>
  </si>
  <si>
    <t>Cameroon</t>
  </si>
  <si>
    <t>Colombia</t>
  </si>
  <si>
    <t>Costa Rica</t>
  </si>
  <si>
    <t>Central African Republic</t>
  </si>
  <si>
    <t>Cuba</t>
  </si>
  <si>
    <t>Cyprus</t>
  </si>
  <si>
    <t>Czech Republic</t>
  </si>
  <si>
    <t>Denmark</t>
  </si>
  <si>
    <t>Djibouti</t>
  </si>
  <si>
    <t>Dominica</t>
  </si>
  <si>
    <t>Dominican Republic</t>
  </si>
  <si>
    <t>Ecuador</t>
  </si>
  <si>
    <t>Egypt</t>
  </si>
  <si>
    <t>Ireland</t>
  </si>
  <si>
    <t>Estonia</t>
  </si>
  <si>
    <t>Eritrea</t>
  </si>
  <si>
    <t>El Salvador</t>
  </si>
  <si>
    <t>Ethiopia</t>
  </si>
  <si>
    <t>French Guiana</t>
  </si>
  <si>
    <t>Finland</t>
  </si>
  <si>
    <t>France</t>
  </si>
  <si>
    <t>Gambia, The</t>
  </si>
  <si>
    <t>Gabon</t>
  </si>
  <si>
    <t>Georgia</t>
  </si>
  <si>
    <t>Ghana</t>
  </si>
  <si>
    <t>Guernsey</t>
  </si>
  <si>
    <t>Germany</t>
  </si>
  <si>
    <t>Greece</t>
  </si>
  <si>
    <t>Guatemala</t>
  </si>
  <si>
    <t>Guinea</t>
  </si>
  <si>
    <t>Guyana</t>
  </si>
  <si>
    <t>Haiti</t>
  </si>
  <si>
    <t>Honduras</t>
  </si>
  <si>
    <t>Croatia</t>
  </si>
  <si>
    <t>Hungary</t>
  </si>
  <si>
    <t>Iceland</t>
  </si>
  <si>
    <t>Indonesia</t>
  </si>
  <si>
    <t>Man, Isle of</t>
  </si>
  <si>
    <t>India</t>
  </si>
  <si>
    <t>Iran</t>
  </si>
  <si>
    <t>Israel</t>
  </si>
  <si>
    <t>Israel-Disputed (Golan Heights)</t>
  </si>
  <si>
    <t>Israel-Disputed (West Bank)</t>
  </si>
  <si>
    <t>Israel-Disputed (Gaza Strip)</t>
  </si>
  <si>
    <t>Italy</t>
  </si>
  <si>
    <t>Cote dIvoire (Ivory Coast)</t>
  </si>
  <si>
    <t>Iraq</t>
  </si>
  <si>
    <t>Japan</t>
  </si>
  <si>
    <t>Jersey</t>
  </si>
  <si>
    <t>Jamaica</t>
  </si>
  <si>
    <t>Jordan</t>
  </si>
  <si>
    <t>Kenya</t>
  </si>
  <si>
    <t>Kyrgyzstan</t>
  </si>
  <si>
    <t>Korea, North</t>
  </si>
  <si>
    <t>Korea, South</t>
  </si>
  <si>
    <t>Kuwait</t>
  </si>
  <si>
    <t>Kazakhstan</t>
  </si>
  <si>
    <t>Laos</t>
  </si>
  <si>
    <t>Lebanon</t>
  </si>
  <si>
    <t>Latvia</t>
  </si>
  <si>
    <t>Lithuania</t>
  </si>
  <si>
    <t>Slovakia</t>
  </si>
  <si>
    <t>Liechtenstein</t>
  </si>
  <si>
    <t>Lesotho</t>
  </si>
  <si>
    <t>Luxembourg</t>
  </si>
  <si>
    <t>Libya</t>
  </si>
  <si>
    <t>Madagascar</t>
  </si>
  <si>
    <t>Martinique</t>
  </si>
  <si>
    <t>Moldova</t>
  </si>
  <si>
    <t>Mongolia</t>
  </si>
  <si>
    <t>Malawi</t>
  </si>
  <si>
    <t>Macedonia (FYROM)</t>
  </si>
  <si>
    <t>Mali</t>
  </si>
  <si>
    <t>Morocco</t>
  </si>
  <si>
    <t>Mauritania</t>
  </si>
  <si>
    <t>Malta</t>
  </si>
  <si>
    <t>Oman</t>
  </si>
  <si>
    <t>Montenegro</t>
  </si>
  <si>
    <t>Mexico</t>
  </si>
  <si>
    <t>Malaysia</t>
  </si>
  <si>
    <t>Mozambique</t>
  </si>
  <si>
    <t>Niger</t>
  </si>
  <si>
    <t>Nigeria</t>
  </si>
  <si>
    <t>Netherlands</t>
  </si>
  <si>
    <t>Norway</t>
  </si>
  <si>
    <t>Nepal</t>
  </si>
  <si>
    <t>Suriname</t>
  </si>
  <si>
    <t>Netherlands Antilles</t>
  </si>
  <si>
    <t>Nicaragua</t>
  </si>
  <si>
    <t>New Zealand</t>
  </si>
  <si>
    <t>Paraguay</t>
  </si>
  <si>
    <t>Peru</t>
  </si>
  <si>
    <t>Pakistan</t>
  </si>
  <si>
    <t>Poland</t>
  </si>
  <si>
    <t>Panama</t>
  </si>
  <si>
    <t>Portugal</t>
  </si>
  <si>
    <t>Papua New Guinea</t>
  </si>
  <si>
    <t>Guinea-Bissau</t>
  </si>
  <si>
    <t>Qatar</t>
  </si>
  <si>
    <t>Romania</t>
  </si>
  <si>
    <t>Philippines</t>
  </si>
  <si>
    <t>Puerto Rico</t>
  </si>
  <si>
    <t>Russia</t>
  </si>
  <si>
    <t>Rwanda</t>
  </si>
  <si>
    <t>Saudi Arabia</t>
  </si>
  <si>
    <t>South Africa</t>
  </si>
  <si>
    <t>Senegal</t>
  </si>
  <si>
    <t>Slovenia</t>
  </si>
  <si>
    <t>Sierra Leone</t>
  </si>
  <si>
    <t>Somalia</t>
  </si>
  <si>
    <t>Spain</t>
  </si>
  <si>
    <t>Serbia</t>
  </si>
  <si>
    <t>Sudan</t>
  </si>
  <si>
    <t>Sweden</t>
  </si>
  <si>
    <t>Syria</t>
  </si>
  <si>
    <t>Switzerland</t>
  </si>
  <si>
    <t>United Arab Emirates</t>
  </si>
  <si>
    <t>Trinidad and Tobago</t>
  </si>
  <si>
    <t>Thailand</t>
  </si>
  <si>
    <t>Tajikistan</t>
  </si>
  <si>
    <t>Togo</t>
  </si>
  <si>
    <t>Tunisia</t>
  </si>
  <si>
    <t>Turkey</t>
  </si>
  <si>
    <t>Taiwan</t>
  </si>
  <si>
    <t>Turkmenistan</t>
  </si>
  <si>
    <t>Tanzania</t>
  </si>
  <si>
    <t>Uganda</t>
  </si>
  <si>
    <t>United Kingdom</t>
  </si>
  <si>
    <t>Ukraine</t>
  </si>
  <si>
    <t>United States</t>
  </si>
  <si>
    <t>Burkina Faso</t>
  </si>
  <si>
    <t>Uruguay</t>
  </si>
  <si>
    <t>Uzbekistan</t>
  </si>
  <si>
    <t>Venezuela</t>
  </si>
  <si>
    <t>Vietnam</t>
  </si>
  <si>
    <t>Namibia</t>
  </si>
  <si>
    <t>Western Sahara</t>
  </si>
  <si>
    <t>Swaziland</t>
  </si>
  <si>
    <t>Yemen</t>
  </si>
  <si>
    <t>Zambia</t>
  </si>
  <si>
    <t>Zimbabwe</t>
  </si>
  <si>
    <t>Country</t>
  </si>
  <si>
    <t>Full load hours</t>
  </si>
  <si>
    <t>Full load hours (avg)</t>
  </si>
  <si>
    <t>Select Country:</t>
  </si>
  <si>
    <t>Full load hours rounded (avg)</t>
  </si>
  <si>
    <t>Value</t>
  </si>
  <si>
    <t>Transfer</t>
  </si>
  <si>
    <t>Selector/Gather</t>
  </si>
  <si>
    <t>Country Name</t>
  </si>
  <si>
    <t>WACC</t>
  </si>
  <si>
    <t>low</t>
  </si>
  <si>
    <t>medium</t>
  </si>
  <si>
    <t>high</t>
  </si>
  <si>
    <t>Select country and 3 different levels for cost of capital (WACC)</t>
  </si>
  <si>
    <t>ID</t>
  </si>
  <si>
    <t>Full load hours Max</t>
  </si>
  <si>
    <t>Full load hours Min (top x%)</t>
  </si>
  <si>
    <t>Min (top 90%)</t>
  </si>
  <si>
    <t>Full load hours PV</t>
  </si>
  <si>
    <t>Calculation Engine below</t>
  </si>
  <si>
    <t>Choose Cost of capital (WACC):</t>
  </si>
  <si>
    <t>Author: Daniel Fürstenwerth</t>
  </si>
  <si>
    <t xml:space="preserve">Suggested citation: </t>
  </si>
  <si>
    <t>Calculator of Levelized Cost of Electricity for Photovoltaics</t>
  </si>
  <si>
    <t>Calculator of Levelized Cost of Electricity of Photovoltaics</t>
  </si>
  <si>
    <t>Key parameters are highlighted and can be changed</t>
  </si>
  <si>
    <t>Less important parameters can also be changed</t>
  </si>
  <si>
    <t>Calculation fields in grey should not be changed</t>
  </si>
  <si>
    <t>optional: cost for inverter at year of replacement</t>
  </si>
  <si>
    <t>Result: LCOE</t>
  </si>
  <si>
    <t>Yearly reduction in module output</t>
  </si>
  <si>
    <t>Liftime of system</t>
  </si>
  <si>
    <t>optional: lifetime of inverter replacement (often shorter than other components)</t>
  </si>
  <si>
    <t>Invest cost PV system</t>
  </si>
  <si>
    <t>Currency</t>
  </si>
  <si>
    <t>Source: http://www.oanda.com/lang/de/currency/table</t>
  </si>
  <si>
    <t>Date: May 1st, 2014  (Expert workshops took place in may 2014)</t>
  </si>
  <si>
    <t xml:space="preserve">Currency </t>
  </si>
  <si>
    <t xml:space="preserve">Code </t>
  </si>
  <si>
    <t xml:space="preserve">EUR/1 Unit </t>
  </si>
  <si>
    <t xml:space="preserve">Andorran Franc </t>
  </si>
  <si>
    <t xml:space="preserve">ADF </t>
  </si>
  <si>
    <t xml:space="preserve">Andorran Peseta </t>
  </si>
  <si>
    <t xml:space="preserve">ADP </t>
  </si>
  <si>
    <t xml:space="preserve">Utd. Arab Emir. Dirham </t>
  </si>
  <si>
    <t xml:space="preserve">AED </t>
  </si>
  <si>
    <t xml:space="preserve">Afghanistan Afghani </t>
  </si>
  <si>
    <t xml:space="preserve">AFN </t>
  </si>
  <si>
    <t xml:space="preserve">Albanian Lek </t>
  </si>
  <si>
    <t xml:space="preserve">ALL </t>
  </si>
  <si>
    <t xml:space="preserve">Armenian Dram </t>
  </si>
  <si>
    <t xml:space="preserve">AMD </t>
  </si>
  <si>
    <t xml:space="preserve">NL Antillian Guilder </t>
  </si>
  <si>
    <t xml:space="preserve">ANG </t>
  </si>
  <si>
    <t xml:space="preserve">Angolan New Kwanza </t>
  </si>
  <si>
    <t xml:space="preserve">AON </t>
  </si>
  <si>
    <t xml:space="preserve">Argentine Peso </t>
  </si>
  <si>
    <t xml:space="preserve">ARS </t>
  </si>
  <si>
    <t xml:space="preserve">Austrian Schilling </t>
  </si>
  <si>
    <t xml:space="preserve">ATS </t>
  </si>
  <si>
    <t xml:space="preserve">Australian Dollar </t>
  </si>
  <si>
    <t xml:space="preserve">AUD </t>
  </si>
  <si>
    <t xml:space="preserve">Aruban Florin </t>
  </si>
  <si>
    <t xml:space="preserve">AWG </t>
  </si>
  <si>
    <t xml:space="preserve">Azerbaijan Manat </t>
  </si>
  <si>
    <t xml:space="preserve">AZM </t>
  </si>
  <si>
    <t xml:space="preserve">Azerbaijan New Manat </t>
  </si>
  <si>
    <t xml:space="preserve">AZN </t>
  </si>
  <si>
    <t xml:space="preserve">Bosnian Mark </t>
  </si>
  <si>
    <t xml:space="preserve">BAM </t>
  </si>
  <si>
    <t xml:space="preserve">Barbados Dollar </t>
  </si>
  <si>
    <t xml:space="preserve">BBD </t>
  </si>
  <si>
    <t xml:space="preserve">Bangladeshi Taka </t>
  </si>
  <si>
    <t xml:space="preserve">BDT </t>
  </si>
  <si>
    <t xml:space="preserve">Belgian Franc </t>
  </si>
  <si>
    <t xml:space="preserve">BEF </t>
  </si>
  <si>
    <t xml:space="preserve">Bulgarian Lev </t>
  </si>
  <si>
    <t xml:space="preserve">BGN </t>
  </si>
  <si>
    <t xml:space="preserve">Bahraini Dinar </t>
  </si>
  <si>
    <t xml:space="preserve">Burundi Franc </t>
  </si>
  <si>
    <t xml:space="preserve">BIF </t>
  </si>
  <si>
    <t xml:space="preserve">Bermudian Dollar </t>
  </si>
  <si>
    <t xml:space="preserve">BMD </t>
  </si>
  <si>
    <t xml:space="preserve">Brunei Dollar </t>
  </si>
  <si>
    <t xml:space="preserve">BND </t>
  </si>
  <si>
    <t xml:space="preserve">Bolivian Boliviano </t>
  </si>
  <si>
    <t xml:space="preserve">BOB </t>
  </si>
  <si>
    <t xml:space="preserve">Brazilian Real </t>
  </si>
  <si>
    <t xml:space="preserve">BRL </t>
  </si>
  <si>
    <t xml:space="preserve">Bahamian Dollar </t>
  </si>
  <si>
    <t xml:space="preserve">BSD </t>
  </si>
  <si>
    <t xml:space="preserve">Bhutan Ngultrum </t>
  </si>
  <si>
    <t xml:space="preserve">BTN </t>
  </si>
  <si>
    <t xml:space="preserve">Botswana Pula </t>
  </si>
  <si>
    <t xml:space="preserve">BWP </t>
  </si>
  <si>
    <t xml:space="preserve">Belarusian Ruble </t>
  </si>
  <si>
    <t xml:space="preserve">BYR </t>
  </si>
  <si>
    <t xml:space="preserve">Belize Dollar </t>
  </si>
  <si>
    <t xml:space="preserve">BZD </t>
  </si>
  <si>
    <t xml:space="preserve">Canadian Dollar </t>
  </si>
  <si>
    <t xml:space="preserve">CAD </t>
  </si>
  <si>
    <t xml:space="preserve">Congolese Franc </t>
  </si>
  <si>
    <t xml:space="preserve">CDF </t>
  </si>
  <si>
    <t xml:space="preserve">Swiss Franc </t>
  </si>
  <si>
    <t xml:space="preserve">CHF </t>
  </si>
  <si>
    <t xml:space="preserve">Chilean Peso </t>
  </si>
  <si>
    <t xml:space="preserve">CLP </t>
  </si>
  <si>
    <t xml:space="preserve">Chinese Yuan Renminbi </t>
  </si>
  <si>
    <t xml:space="preserve">CNY </t>
  </si>
  <si>
    <t xml:space="preserve">Colombian Peso </t>
  </si>
  <si>
    <t xml:space="preserve">COP </t>
  </si>
  <si>
    <t xml:space="preserve">Costa Rican Colon </t>
  </si>
  <si>
    <t xml:space="preserve">CRC </t>
  </si>
  <si>
    <t xml:space="preserve">Cuban Convertible Peso </t>
  </si>
  <si>
    <t xml:space="preserve">CUC </t>
  </si>
  <si>
    <t xml:space="preserve">Cuban Peso </t>
  </si>
  <si>
    <t xml:space="preserve">CUP </t>
  </si>
  <si>
    <t xml:space="preserve">Cape Verde Escudo </t>
  </si>
  <si>
    <t xml:space="preserve">CVE </t>
  </si>
  <si>
    <t xml:space="preserve">Cyprus Pound </t>
  </si>
  <si>
    <t xml:space="preserve">Czech Koruna </t>
  </si>
  <si>
    <t xml:space="preserve">CZK </t>
  </si>
  <si>
    <t xml:space="preserve">German Mark </t>
  </si>
  <si>
    <t xml:space="preserve">DEM </t>
  </si>
  <si>
    <t xml:space="preserve">Djibouti Franc </t>
  </si>
  <si>
    <t xml:space="preserve">DJF </t>
  </si>
  <si>
    <t xml:space="preserve">Danish Krone </t>
  </si>
  <si>
    <t xml:space="preserve">DKK </t>
  </si>
  <si>
    <t xml:space="preserve">Dominican R. Peso </t>
  </si>
  <si>
    <t xml:space="preserve">DOP </t>
  </si>
  <si>
    <t xml:space="preserve">Algerian Dinar </t>
  </si>
  <si>
    <t xml:space="preserve">DZD </t>
  </si>
  <si>
    <t xml:space="preserve">Ecuador Sucre </t>
  </si>
  <si>
    <t xml:space="preserve">ECS </t>
  </si>
  <si>
    <t xml:space="preserve">Estonian Kroon </t>
  </si>
  <si>
    <t xml:space="preserve">EEK </t>
  </si>
  <si>
    <t xml:space="preserve">Egyptian Pound </t>
  </si>
  <si>
    <t xml:space="preserve">EGP </t>
  </si>
  <si>
    <t xml:space="preserve">Spanish Peseta </t>
  </si>
  <si>
    <t xml:space="preserve">ESP </t>
  </si>
  <si>
    <t xml:space="preserve">Ethiopian Birr </t>
  </si>
  <si>
    <t xml:space="preserve">ETB </t>
  </si>
  <si>
    <t xml:space="preserve">Euro </t>
  </si>
  <si>
    <t xml:space="preserve">EUR </t>
  </si>
  <si>
    <t xml:space="preserve">Finnish Markka </t>
  </si>
  <si>
    <t xml:space="preserve">FIM </t>
  </si>
  <si>
    <t xml:space="preserve">Fiji Dollar </t>
  </si>
  <si>
    <t xml:space="preserve">FJD </t>
  </si>
  <si>
    <t xml:space="preserve">British Pound </t>
  </si>
  <si>
    <t xml:space="preserve">GBP </t>
  </si>
  <si>
    <t xml:space="preserve">Georgian Lari </t>
  </si>
  <si>
    <t xml:space="preserve">Ghanaian Cedi </t>
  </si>
  <si>
    <t xml:space="preserve">GHC </t>
  </si>
  <si>
    <t xml:space="preserve">Ghanaian New Cedi </t>
  </si>
  <si>
    <t xml:space="preserve">GHS </t>
  </si>
  <si>
    <t xml:space="preserve">Gibraltar Pound </t>
  </si>
  <si>
    <t xml:space="preserve">Gambian Dalasi </t>
  </si>
  <si>
    <t xml:space="preserve">GMD </t>
  </si>
  <si>
    <t xml:space="preserve">Guinea Franc </t>
  </si>
  <si>
    <t xml:space="preserve">GNF </t>
  </si>
  <si>
    <t xml:space="preserve">Greek Drachma </t>
  </si>
  <si>
    <t xml:space="preserve">GRD </t>
  </si>
  <si>
    <t xml:space="preserve">Guatemalan Quetzal </t>
  </si>
  <si>
    <t xml:space="preserve">GTQ </t>
  </si>
  <si>
    <t xml:space="preserve">Guyanese Dollar </t>
  </si>
  <si>
    <t xml:space="preserve">GYD </t>
  </si>
  <si>
    <t xml:space="preserve">Hong Kong Dollar </t>
  </si>
  <si>
    <t xml:space="preserve">HKD </t>
  </si>
  <si>
    <t xml:space="preserve">Honduran Lempira </t>
  </si>
  <si>
    <t xml:space="preserve">HNL </t>
  </si>
  <si>
    <t xml:space="preserve">Haitian Gourde </t>
  </si>
  <si>
    <t xml:space="preserve">HTG </t>
  </si>
  <si>
    <t xml:space="preserve">Hungarian Forint </t>
  </si>
  <si>
    <t xml:space="preserve">HUF </t>
  </si>
  <si>
    <t xml:space="preserve">Indonesian Rupiah </t>
  </si>
  <si>
    <t xml:space="preserve">IDR </t>
  </si>
  <si>
    <t xml:space="preserve">Irish Punt </t>
  </si>
  <si>
    <t xml:space="preserve">Indian Rupee </t>
  </si>
  <si>
    <t xml:space="preserve">INR </t>
  </si>
  <si>
    <t xml:space="preserve">Iraqi Dinar </t>
  </si>
  <si>
    <t xml:space="preserve">IQD </t>
  </si>
  <si>
    <t xml:space="preserve">Iranian Rial </t>
  </si>
  <si>
    <t xml:space="preserve">IRR </t>
  </si>
  <si>
    <t xml:space="preserve">Iceland Krona </t>
  </si>
  <si>
    <t xml:space="preserve">ISK </t>
  </si>
  <si>
    <t xml:space="preserve">Italian Lira </t>
  </si>
  <si>
    <t xml:space="preserve">ITL </t>
  </si>
  <si>
    <t xml:space="preserve">Jamaican Dollar </t>
  </si>
  <si>
    <t xml:space="preserve">JMD </t>
  </si>
  <si>
    <t xml:space="preserve">Jordanian Dinar </t>
  </si>
  <si>
    <t xml:space="preserve">Japanese Yen </t>
  </si>
  <si>
    <t xml:space="preserve">JPY </t>
  </si>
  <si>
    <t xml:space="preserve">Kenyan Shilling </t>
  </si>
  <si>
    <t xml:space="preserve">KES </t>
  </si>
  <si>
    <t xml:space="preserve">Kyrgyzstanian Som </t>
  </si>
  <si>
    <t xml:space="preserve">KGS </t>
  </si>
  <si>
    <t xml:space="preserve">Cambodian Riel </t>
  </si>
  <si>
    <t xml:space="preserve">KHR </t>
  </si>
  <si>
    <t xml:space="preserve">Comoros Franc </t>
  </si>
  <si>
    <t xml:space="preserve">KMF </t>
  </si>
  <si>
    <t xml:space="preserve">North Korean Won </t>
  </si>
  <si>
    <t xml:space="preserve">KPW </t>
  </si>
  <si>
    <t xml:space="preserve">South-Korean Won </t>
  </si>
  <si>
    <t xml:space="preserve">KRW </t>
  </si>
  <si>
    <t xml:space="preserve">Kuwaiti Dinar </t>
  </si>
  <si>
    <t xml:space="preserve">Cayman Islands Dollar </t>
  </si>
  <si>
    <t xml:space="preserve">KYD </t>
  </si>
  <si>
    <t xml:space="preserve">Kazakhstan Tenge </t>
  </si>
  <si>
    <t xml:space="preserve">KZT </t>
  </si>
  <si>
    <t xml:space="preserve">Lao Kip </t>
  </si>
  <si>
    <t xml:space="preserve">LAK </t>
  </si>
  <si>
    <t xml:space="preserve">Lebanese Pound </t>
  </si>
  <si>
    <t xml:space="preserve">LBP </t>
  </si>
  <si>
    <t xml:space="preserve">Sri Lanka Rupee </t>
  </si>
  <si>
    <t xml:space="preserve">LKR </t>
  </si>
  <si>
    <t xml:space="preserve">Liberian Dollar </t>
  </si>
  <si>
    <t xml:space="preserve">LRD </t>
  </si>
  <si>
    <t xml:space="preserve">Lesotho Loti </t>
  </si>
  <si>
    <t xml:space="preserve">LSL </t>
  </si>
  <si>
    <t xml:space="preserve">Lithuanian Litas </t>
  </si>
  <si>
    <t xml:space="preserve">LTL </t>
  </si>
  <si>
    <t xml:space="preserve">Luxembourg Franc </t>
  </si>
  <si>
    <t xml:space="preserve">LUF </t>
  </si>
  <si>
    <t xml:space="preserve">Latvian Lats </t>
  </si>
  <si>
    <t xml:space="preserve">Libyan Dinar </t>
  </si>
  <si>
    <t xml:space="preserve">LYD </t>
  </si>
  <si>
    <t xml:space="preserve">Moroccan Dirham </t>
  </si>
  <si>
    <t xml:space="preserve">MAD </t>
  </si>
  <si>
    <t xml:space="preserve">Moldovan Leu </t>
  </si>
  <si>
    <t xml:space="preserve">MDL </t>
  </si>
  <si>
    <t xml:space="preserve">Malagasy Ariary </t>
  </si>
  <si>
    <t xml:space="preserve">MGA </t>
  </si>
  <si>
    <t xml:space="preserve">Malagasy Franc </t>
  </si>
  <si>
    <t xml:space="preserve">MGF </t>
  </si>
  <si>
    <t xml:space="preserve">Macedonian Denar </t>
  </si>
  <si>
    <t xml:space="preserve">MKD </t>
  </si>
  <si>
    <t xml:space="preserve">Myanmar Kyat </t>
  </si>
  <si>
    <t xml:space="preserve">MMK </t>
  </si>
  <si>
    <t xml:space="preserve">Mongolian Tugrik </t>
  </si>
  <si>
    <t xml:space="preserve">MNT </t>
  </si>
  <si>
    <t xml:space="preserve">Macau Pataca </t>
  </si>
  <si>
    <t xml:space="preserve">MOP </t>
  </si>
  <si>
    <t xml:space="preserve">Mauritanian Ouguiya </t>
  </si>
  <si>
    <t xml:space="preserve">MRO </t>
  </si>
  <si>
    <t xml:space="preserve">Mauritius Rupee </t>
  </si>
  <si>
    <t xml:space="preserve">MUR </t>
  </si>
  <si>
    <t xml:space="preserve">Maldive Rufiyaa </t>
  </si>
  <si>
    <t xml:space="preserve">MVR </t>
  </si>
  <si>
    <t xml:space="preserve">Malawi Kwacha </t>
  </si>
  <si>
    <t xml:space="preserve">MWK </t>
  </si>
  <si>
    <t xml:space="preserve">Mexican Peso </t>
  </si>
  <si>
    <t xml:space="preserve">MXN </t>
  </si>
  <si>
    <t xml:space="preserve">Malaysian Ringgit </t>
  </si>
  <si>
    <t xml:space="preserve">MYR </t>
  </si>
  <si>
    <t xml:space="preserve">Mozambique Metical </t>
  </si>
  <si>
    <t xml:space="preserve">MZM </t>
  </si>
  <si>
    <t xml:space="preserve">Mozambique New Metical </t>
  </si>
  <si>
    <t xml:space="preserve">MZN </t>
  </si>
  <si>
    <t xml:space="preserve">Namibia Dollar </t>
  </si>
  <si>
    <t xml:space="preserve">NAD </t>
  </si>
  <si>
    <t xml:space="preserve">Nigerian Naira </t>
  </si>
  <si>
    <t xml:space="preserve">NGN </t>
  </si>
  <si>
    <t xml:space="preserve">Nicaraguan Cordoba Oro </t>
  </si>
  <si>
    <t xml:space="preserve">NIO </t>
  </si>
  <si>
    <t xml:space="preserve">Dutch Guilder </t>
  </si>
  <si>
    <t xml:space="preserve">NLG </t>
  </si>
  <si>
    <t xml:space="preserve">Norwegian Kroner </t>
  </si>
  <si>
    <t xml:space="preserve">NOK </t>
  </si>
  <si>
    <t xml:space="preserve">Nepalese Rupee </t>
  </si>
  <si>
    <t xml:space="preserve">NPR </t>
  </si>
  <si>
    <t xml:space="preserve">New Zealand Dollar </t>
  </si>
  <si>
    <t xml:space="preserve">NZD </t>
  </si>
  <si>
    <t xml:space="preserve">Omani Rial </t>
  </si>
  <si>
    <t xml:space="preserve">OMR </t>
  </si>
  <si>
    <t xml:space="preserve">Panamanian Balboa </t>
  </si>
  <si>
    <t xml:space="preserve">PAB </t>
  </si>
  <si>
    <t xml:space="preserve">Peruvian Nuevo Sol </t>
  </si>
  <si>
    <t xml:space="preserve">PEN </t>
  </si>
  <si>
    <t xml:space="preserve">Papua New Guinea Kina </t>
  </si>
  <si>
    <t xml:space="preserve">PGK </t>
  </si>
  <si>
    <t xml:space="preserve">Philippine Peso </t>
  </si>
  <si>
    <t xml:space="preserve">PHP </t>
  </si>
  <si>
    <t xml:space="preserve">Pakistan Rupee </t>
  </si>
  <si>
    <t xml:space="preserve">PKR </t>
  </si>
  <si>
    <t xml:space="preserve">Polish Zloty </t>
  </si>
  <si>
    <t xml:space="preserve">PLN </t>
  </si>
  <si>
    <t xml:space="preserve">Portuguese Escudo </t>
  </si>
  <si>
    <t xml:space="preserve">PTE </t>
  </si>
  <si>
    <t xml:space="preserve">Paraguay Guarani </t>
  </si>
  <si>
    <t xml:space="preserve">PYG </t>
  </si>
  <si>
    <t xml:space="preserve">Qatari Rial </t>
  </si>
  <si>
    <t xml:space="preserve">QAR </t>
  </si>
  <si>
    <t xml:space="preserve">Romanian Lei </t>
  </si>
  <si>
    <t xml:space="preserve">ROL </t>
  </si>
  <si>
    <t xml:space="preserve">Romanian New Lei </t>
  </si>
  <si>
    <t xml:space="preserve">RON </t>
  </si>
  <si>
    <t xml:space="preserve">Serbian Dinar </t>
  </si>
  <si>
    <t xml:space="preserve">RSD </t>
  </si>
  <si>
    <t xml:space="preserve">Russian Rouble </t>
  </si>
  <si>
    <t xml:space="preserve">RUB </t>
  </si>
  <si>
    <t xml:space="preserve">Rwandan Franc </t>
  </si>
  <si>
    <t xml:space="preserve">RWF </t>
  </si>
  <si>
    <t xml:space="preserve">Saudi Riyal </t>
  </si>
  <si>
    <t xml:space="preserve">SAR </t>
  </si>
  <si>
    <t xml:space="preserve">Solomon Islands Dollar </t>
  </si>
  <si>
    <t xml:space="preserve">SBD </t>
  </si>
  <si>
    <t xml:space="preserve">Seychelles Rupee </t>
  </si>
  <si>
    <t xml:space="preserve">SCR </t>
  </si>
  <si>
    <t xml:space="preserve">Sudanese Dinar </t>
  </si>
  <si>
    <t xml:space="preserve">SDD </t>
  </si>
  <si>
    <t xml:space="preserve">Sudanese Pound </t>
  </si>
  <si>
    <t xml:space="preserve">SDG </t>
  </si>
  <si>
    <t xml:space="preserve">Sudanese Old Pound </t>
  </si>
  <si>
    <t xml:space="preserve">SDP </t>
  </si>
  <si>
    <t xml:space="preserve">Swedish Krona </t>
  </si>
  <si>
    <t xml:space="preserve">SEK </t>
  </si>
  <si>
    <t xml:space="preserve">Singapore Dollar </t>
  </si>
  <si>
    <t xml:space="preserve">SGD </t>
  </si>
  <si>
    <t xml:space="preserve">St. Helena Pound </t>
  </si>
  <si>
    <t xml:space="preserve">Slovenian Tolar </t>
  </si>
  <si>
    <t xml:space="preserve">SIT </t>
  </si>
  <si>
    <t xml:space="preserve">Slovak Koruna </t>
  </si>
  <si>
    <t xml:space="preserve">SKK </t>
  </si>
  <si>
    <t xml:space="preserve">Sierra Leone Leone </t>
  </si>
  <si>
    <t xml:space="preserve">SLL </t>
  </si>
  <si>
    <t xml:space="preserve">Somali Shilling </t>
  </si>
  <si>
    <t xml:space="preserve">SOS </t>
  </si>
  <si>
    <t xml:space="preserve">Suriname Dollar </t>
  </si>
  <si>
    <t xml:space="preserve">SRD </t>
  </si>
  <si>
    <t xml:space="preserve">Suriname Guilder </t>
  </si>
  <si>
    <t xml:space="preserve">SRG </t>
  </si>
  <si>
    <t xml:space="preserve">Sao Tome/Principe Dobra </t>
  </si>
  <si>
    <t xml:space="preserve">STD </t>
  </si>
  <si>
    <t xml:space="preserve">El Salvador Colon </t>
  </si>
  <si>
    <t xml:space="preserve">SVC </t>
  </si>
  <si>
    <t xml:space="preserve">Syrian Pound </t>
  </si>
  <si>
    <t xml:space="preserve">SYP </t>
  </si>
  <si>
    <t xml:space="preserve">Swaziland Lilangeni </t>
  </si>
  <si>
    <t xml:space="preserve">SZL </t>
  </si>
  <si>
    <t xml:space="preserve">Thai Baht </t>
  </si>
  <si>
    <t xml:space="preserve">THB </t>
  </si>
  <si>
    <t xml:space="preserve">Tajikistani Somoni </t>
  </si>
  <si>
    <t xml:space="preserve">TJS </t>
  </si>
  <si>
    <t xml:space="preserve">Turkmenistan Manat </t>
  </si>
  <si>
    <t xml:space="preserve">TMM </t>
  </si>
  <si>
    <t xml:space="preserve">Turkmenistan New Manat </t>
  </si>
  <si>
    <t xml:space="preserve">TMT </t>
  </si>
  <si>
    <t xml:space="preserve">Tunisian Dinar </t>
  </si>
  <si>
    <t xml:space="preserve">TND </t>
  </si>
  <si>
    <t xml:space="preserve">Tonga Pa'anga </t>
  </si>
  <si>
    <t xml:space="preserve">TOP </t>
  </si>
  <si>
    <t xml:space="preserve">Turkish Old Lira </t>
  </si>
  <si>
    <t xml:space="preserve">TRL </t>
  </si>
  <si>
    <t xml:space="preserve">Turkish Lira </t>
  </si>
  <si>
    <t xml:space="preserve">TRY </t>
  </si>
  <si>
    <t xml:space="preserve">Trinidad/Tobago Dollar </t>
  </si>
  <si>
    <t xml:space="preserve">TTD </t>
  </si>
  <si>
    <t xml:space="preserve">Taiwan Dollar </t>
  </si>
  <si>
    <t xml:space="preserve">TWD </t>
  </si>
  <si>
    <t xml:space="preserve">Tanzanian Shilling </t>
  </si>
  <si>
    <t xml:space="preserve">TZS </t>
  </si>
  <si>
    <t xml:space="preserve">Ukraine Hryvnia </t>
  </si>
  <si>
    <t xml:space="preserve">UAH </t>
  </si>
  <si>
    <t xml:space="preserve">Uganda Shilling </t>
  </si>
  <si>
    <t xml:space="preserve">UGX </t>
  </si>
  <si>
    <t xml:space="preserve">US Dollar </t>
  </si>
  <si>
    <t xml:space="preserve">USD </t>
  </si>
  <si>
    <t xml:space="preserve">Uruguayan Peso </t>
  </si>
  <si>
    <t xml:space="preserve">UYU </t>
  </si>
  <si>
    <t xml:space="preserve">Uzbekistan Som </t>
  </si>
  <si>
    <t xml:space="preserve">UZS </t>
  </si>
  <si>
    <t xml:space="preserve">Venezuelan Bolivar </t>
  </si>
  <si>
    <t xml:space="preserve">VEB </t>
  </si>
  <si>
    <t xml:space="preserve">Venezuelan Bolivar Fuerte </t>
  </si>
  <si>
    <t xml:space="preserve">VEF </t>
  </si>
  <si>
    <t xml:space="preserve">Vietnamese Dong </t>
  </si>
  <si>
    <t xml:space="preserve">VND </t>
  </si>
  <si>
    <t xml:space="preserve">Vanuatu Vatu </t>
  </si>
  <si>
    <t xml:space="preserve">VUV </t>
  </si>
  <si>
    <t xml:space="preserve">Samoan Tala </t>
  </si>
  <si>
    <t xml:space="preserve">WST </t>
  </si>
  <si>
    <t xml:space="preserve">CFA Franc BEAC </t>
  </si>
  <si>
    <t xml:space="preserve">XAF </t>
  </si>
  <si>
    <t xml:space="preserve">Silver (oz.) </t>
  </si>
  <si>
    <t xml:space="preserve">XAG </t>
  </si>
  <si>
    <t xml:space="preserve">Gold (oz.) </t>
  </si>
  <si>
    <t xml:space="preserve">XAU </t>
  </si>
  <si>
    <t xml:space="preserve">East Caribbean Dollar </t>
  </si>
  <si>
    <t xml:space="preserve">XCD </t>
  </si>
  <si>
    <t xml:space="preserve">ECU </t>
  </si>
  <si>
    <t xml:space="preserve">XEU </t>
  </si>
  <si>
    <t xml:space="preserve">CFA Franc BCEAO </t>
  </si>
  <si>
    <t xml:space="preserve">XOF </t>
  </si>
  <si>
    <t xml:space="preserve">Palladium (oz.) </t>
  </si>
  <si>
    <t xml:space="preserve">XPD </t>
  </si>
  <si>
    <t xml:space="preserve">CFP Franc </t>
  </si>
  <si>
    <t xml:space="preserve">XPF </t>
  </si>
  <si>
    <t xml:space="preserve">Yemeni Rial </t>
  </si>
  <si>
    <t xml:space="preserve">YER </t>
  </si>
  <si>
    <t xml:space="preserve">Yugoslav Dinar </t>
  </si>
  <si>
    <t xml:space="preserve">YUN </t>
  </si>
  <si>
    <t xml:space="preserve">South African Rand </t>
  </si>
  <si>
    <t xml:space="preserve">ZAR </t>
  </si>
  <si>
    <t xml:space="preserve">Zambian Kwacha </t>
  </si>
  <si>
    <t xml:space="preserve">ZMK </t>
  </si>
  <si>
    <t xml:space="preserve">ZMW </t>
  </si>
  <si>
    <t xml:space="preserve">Zimbabwe Dollar </t>
  </si>
  <si>
    <t xml:space="preserve">ZWD </t>
  </si>
  <si>
    <t>Select currency</t>
  </si>
  <si>
    <t>LCOE in EUR</t>
  </si>
  <si>
    <t>LCOE in selected currency</t>
  </si>
  <si>
    <t>X/MWh</t>
  </si>
  <si>
    <t>Select country and 3 different levels for cost of capital (WACC), and currency to display</t>
  </si>
  <si>
    <t>Subtitle:</t>
  </si>
  <si>
    <t>cost of capital (WACC) between "&amp;H4*100&amp;"% and "&amp;H6*100&amp;"%"</t>
  </si>
  <si>
    <t>Change to Version 1.0: none</t>
  </si>
  <si>
    <t>Andorranischer Franc</t>
  </si>
  <si>
    <t>ADF</t>
  </si>
  <si>
    <t>0.1524</t>
  </si>
  <si>
    <t>Andorranische Pesete</t>
  </si>
  <si>
    <t>ADP</t>
  </si>
  <si>
    <t>0.00601</t>
  </si>
  <si>
    <t>Ver. Arab. Emir.-Dirham</t>
  </si>
  <si>
    <t>AED</t>
  </si>
  <si>
    <t>0.1969</t>
  </si>
  <si>
    <t>Afghanischer Afghani</t>
  </si>
  <si>
    <t>AFN</t>
  </si>
  <si>
    <t>0.01263</t>
  </si>
  <si>
    <t>Albanischer Lek</t>
  </si>
  <si>
    <t>ALL</t>
  </si>
  <si>
    <t>0.007261</t>
  </si>
  <si>
    <t>Armenischer Dram</t>
  </si>
  <si>
    <t>AMD</t>
  </si>
  <si>
    <t>0.001748</t>
  </si>
  <si>
    <t>NL-Antillen-Gulden</t>
  </si>
  <si>
    <t>ANG</t>
  </si>
  <si>
    <t>0.4062</t>
  </si>
  <si>
    <t>Angolanischer Kwanza</t>
  </si>
  <si>
    <t>AON</t>
  </si>
  <si>
    <t>0.007423</t>
  </si>
  <si>
    <t>Argentinischer Peso</t>
  </si>
  <si>
    <t>ARS</t>
  </si>
  <si>
    <t>0.09039</t>
  </si>
  <si>
    <t>Österreichischer Schilling</t>
  </si>
  <si>
    <t>ATS</t>
  </si>
  <si>
    <t>0.07267</t>
  </si>
  <si>
    <t>Australischer Dollar</t>
  </si>
  <si>
    <t>AUD</t>
  </si>
  <si>
    <t>0.6706</t>
  </si>
  <si>
    <t>Aruba Florin</t>
  </si>
  <si>
    <t>AWG</t>
  </si>
  <si>
    <t>0.4085</t>
  </si>
  <si>
    <t>Aserbaidschanischer Manat</t>
  </si>
  <si>
    <t>AZM</t>
  </si>
  <si>
    <t>0.0001844</t>
  </si>
  <si>
    <t>5430.95</t>
  </si>
  <si>
    <t>Aserbaidschanischer Neue Manat</t>
  </si>
  <si>
    <t>AZN</t>
  </si>
  <si>
    <t>0.9224</t>
  </si>
  <si>
    <t>Bosnisch Mark</t>
  </si>
  <si>
    <t>BAM</t>
  </si>
  <si>
    <t>0.5113</t>
  </si>
  <si>
    <t>Barbados-Dollar</t>
  </si>
  <si>
    <t>BBD</t>
  </si>
  <si>
    <t>0.361481</t>
  </si>
  <si>
    <t>Bangladeschischer Taka</t>
  </si>
  <si>
    <t>BDT</t>
  </si>
  <si>
    <t>0.009446</t>
  </si>
  <si>
    <t>Belgischer Franc</t>
  </si>
  <si>
    <t>BEF</t>
  </si>
  <si>
    <t>0.02479</t>
  </si>
  <si>
    <t>Bulgarischer Lew</t>
  </si>
  <si>
    <t>BGN</t>
  </si>
  <si>
    <t>0.5114</t>
  </si>
  <si>
    <t>Burundi-Franc</t>
  </si>
  <si>
    <t>BIF</t>
  </si>
  <si>
    <t>0.0004733</t>
  </si>
  <si>
    <t>2173.86</t>
  </si>
  <si>
    <t>Bermuda-Dollar</t>
  </si>
  <si>
    <t>BMD</t>
  </si>
  <si>
    <t>0.723</t>
  </si>
  <si>
    <t>Brunei-Dollar</t>
  </si>
  <si>
    <t>BND</t>
  </si>
  <si>
    <t>0.5828</t>
  </si>
  <si>
    <t>Bolivianischer Boliviano</t>
  </si>
  <si>
    <t>BOB</t>
  </si>
  <si>
    <t>0.1067</t>
  </si>
  <si>
    <t>Brasilianischer Real</t>
  </si>
  <si>
    <t>BRL</t>
  </si>
  <si>
    <t>0.3238</t>
  </si>
  <si>
    <t>Bahama-Dollar</t>
  </si>
  <si>
    <t>BSD</t>
  </si>
  <si>
    <t>0.728</t>
  </si>
  <si>
    <t>Bhutanischer Ngultrum</t>
  </si>
  <si>
    <t>BTN</t>
  </si>
  <si>
    <t>0.01199</t>
  </si>
  <si>
    <t>Botsuanischer Pula</t>
  </si>
  <si>
    <t>BWP</t>
  </si>
  <si>
    <t>0.08345</t>
  </si>
  <si>
    <t>Weißrusscher Rubel</t>
  </si>
  <si>
    <t>BYR</t>
  </si>
  <si>
    <t>7.25e-05</t>
  </si>
  <si>
    <t>13895.2</t>
  </si>
  <si>
    <t>Belize-Dollar</t>
  </si>
  <si>
    <t>BZD</t>
  </si>
  <si>
    <t>0.3647</t>
  </si>
  <si>
    <t>Kanadischer Dollar</t>
  </si>
  <si>
    <t>CAD</t>
  </si>
  <si>
    <t>0.6599</t>
  </si>
  <si>
    <t>Kongo, Dem. Rep. - Kongo Franc</t>
  </si>
  <si>
    <t>CDF</t>
  </si>
  <si>
    <t>0.0007978</t>
  </si>
  <si>
    <t>1296.15</t>
  </si>
  <si>
    <t>Schweizer Franken</t>
  </si>
  <si>
    <t>CHF</t>
  </si>
  <si>
    <t>0.8196</t>
  </si>
  <si>
    <t>Chilenischer Peso</t>
  </si>
  <si>
    <t>CLP</t>
  </si>
  <si>
    <t>0.001286</t>
  </si>
  <si>
    <t>Chinesischer Renminbi Yuan</t>
  </si>
  <si>
    <t>CNY</t>
  </si>
  <si>
    <t>0.1173</t>
  </si>
  <si>
    <t>Kolumbianischer Peso</t>
  </si>
  <si>
    <t>COP</t>
  </si>
  <si>
    <t>0.0003746</t>
  </si>
  <si>
    <t>2670.78</t>
  </si>
  <si>
    <t>Costa-Rica-Colón</t>
  </si>
  <si>
    <t>CRC</t>
  </si>
  <si>
    <t>0.001341</t>
  </si>
  <si>
    <t>Kubanischer Umwandelbar Peso</t>
  </si>
  <si>
    <t>CUC</t>
  </si>
  <si>
    <t>Kubanischer Peso</t>
  </si>
  <si>
    <t>CUP</t>
  </si>
  <si>
    <t>0.03253</t>
  </si>
  <si>
    <t>Kap-Verde-Escudo</t>
  </si>
  <si>
    <t>CVE</t>
  </si>
  <si>
    <t>0.009069</t>
  </si>
  <si>
    <t>Tschechische Krone</t>
  </si>
  <si>
    <t>CZK</t>
  </si>
  <si>
    <t>0.03645</t>
  </si>
  <si>
    <t>Deutsche Mark</t>
  </si>
  <si>
    <t>DEM</t>
  </si>
  <si>
    <t>Dschibuti-Franc</t>
  </si>
  <si>
    <t>DJF</t>
  </si>
  <si>
    <t>0.004085</t>
  </si>
  <si>
    <t>Dänische Krone</t>
  </si>
  <si>
    <t>DKK</t>
  </si>
  <si>
    <t>0.134</t>
  </si>
  <si>
    <t>Dominikanischer Peso</t>
  </si>
  <si>
    <t>DOP</t>
  </si>
  <si>
    <t>0.0169</t>
  </si>
  <si>
    <t>Algerischer Dinar</t>
  </si>
  <si>
    <t>DZD</t>
  </si>
  <si>
    <t>0.009243</t>
  </si>
  <si>
    <t>109.21</t>
  </si>
  <si>
    <t>Ecuadorianischer Sucre</t>
  </si>
  <si>
    <t>ECS</t>
  </si>
  <si>
    <t>35395.3</t>
  </si>
  <si>
    <t>Estnische Krone</t>
  </si>
  <si>
    <t>EEK</t>
  </si>
  <si>
    <t>0.06391</t>
  </si>
  <si>
    <t>Ägyptisches Pfund</t>
  </si>
  <si>
    <t>EGP</t>
  </si>
  <si>
    <t>0.1035</t>
  </si>
  <si>
    <t>Spanische Pesete</t>
  </si>
  <si>
    <t>ESP</t>
  </si>
  <si>
    <t>Äthiopischer Birr</t>
  </si>
  <si>
    <t>ETB</t>
  </si>
  <si>
    <t>0.03709</t>
  </si>
  <si>
    <t>Euro</t>
  </si>
  <si>
    <t>Finnische Mark</t>
  </si>
  <si>
    <t>FIM</t>
  </si>
  <si>
    <t>0.1682</t>
  </si>
  <si>
    <t>Fidschi-Dollar</t>
  </si>
  <si>
    <t>FJD</t>
  </si>
  <si>
    <t>0.3949</t>
  </si>
  <si>
    <t>0.8215</t>
  </si>
  <si>
    <t>Britisches Pfund</t>
  </si>
  <si>
    <t>GBP</t>
  </si>
  <si>
    <t>Ghanaischer Cedi</t>
  </si>
  <si>
    <t>GHC</t>
  </si>
  <si>
    <t>39407.9</t>
  </si>
  <si>
    <t>Ghanaischer Neuer Cedi</t>
  </si>
  <si>
    <t>GHS</t>
  </si>
  <si>
    <t>0.2568</t>
  </si>
  <si>
    <t>Gambischer Dalasi</t>
  </si>
  <si>
    <t>GMD</t>
  </si>
  <si>
    <t>0.01849</t>
  </si>
  <si>
    <t>Guinea-Franc</t>
  </si>
  <si>
    <t>GNF</t>
  </si>
  <si>
    <t>0.0001045</t>
  </si>
  <si>
    <t>9938.15</t>
  </si>
  <si>
    <t>Griechische Drachme</t>
  </si>
  <si>
    <t>GRD</t>
  </si>
  <si>
    <t>0.002935</t>
  </si>
  <si>
    <t>340.75</t>
  </si>
  <si>
    <t>Guatemaltekischer Quetzal</t>
  </si>
  <si>
    <t>GTQ</t>
  </si>
  <si>
    <t>0.09509</t>
  </si>
  <si>
    <t>Guyana-Dollar</t>
  </si>
  <si>
    <t>GYD</t>
  </si>
  <si>
    <t>0.003615</t>
  </si>
  <si>
    <t>276.68</t>
  </si>
  <si>
    <t>Hongkong-Dollar</t>
  </si>
  <si>
    <t>HKD</t>
  </si>
  <si>
    <t>0.09326</t>
  </si>
  <si>
    <t>Honduranische Lempira</t>
  </si>
  <si>
    <t>HNL</t>
  </si>
  <si>
    <t>0.03851</t>
  </si>
  <si>
    <t>Haitianische Gourde</t>
  </si>
  <si>
    <t>HTG</t>
  </si>
  <si>
    <t>0.01636</t>
  </si>
  <si>
    <t>Ungarischer Forint</t>
  </si>
  <si>
    <t>HUF</t>
  </si>
  <si>
    <t>0.003251</t>
  </si>
  <si>
    <t>Indonesische Rupiah</t>
  </si>
  <si>
    <t>IDR</t>
  </si>
  <si>
    <t>15992.3</t>
  </si>
  <si>
    <t>Israelischer Neuer Schekel</t>
  </si>
  <si>
    <t>ILS</t>
  </si>
  <si>
    <t>0.2088</t>
  </si>
  <si>
    <t>Indische Rupie</t>
  </si>
  <si>
    <t>INR</t>
  </si>
  <si>
    <t>0.01201</t>
  </si>
  <si>
    <t>Irakischer Dinar</t>
  </si>
  <si>
    <t>IQD</t>
  </si>
  <si>
    <t>0.0006277</t>
  </si>
  <si>
    <t>1632.64</t>
  </si>
  <si>
    <t>Iranischer Rial</t>
  </si>
  <si>
    <t>IRR</t>
  </si>
  <si>
    <t>Isländische Krone</t>
  </si>
  <si>
    <t>ISK</t>
  </si>
  <si>
    <t>0.006435</t>
  </si>
  <si>
    <t>Italienische Lire</t>
  </si>
  <si>
    <t>ITL</t>
  </si>
  <si>
    <t>0.0005165</t>
  </si>
  <si>
    <t>1936.27</t>
  </si>
  <si>
    <t>Jamaikanischer Dollar</t>
  </si>
  <si>
    <t>JMD</t>
  </si>
  <si>
    <t>0.006653</t>
  </si>
  <si>
    <t>Japanischer Yen</t>
  </si>
  <si>
    <t>JPY</t>
  </si>
  <si>
    <t>0.007061</t>
  </si>
  <si>
    <t>Kenianischer Schilling</t>
  </si>
  <si>
    <t>KES</t>
  </si>
  <si>
    <t>0.008458</t>
  </si>
  <si>
    <t>Kirgisistan-Som</t>
  </si>
  <si>
    <t>KGS</t>
  </si>
  <si>
    <t>0.01343</t>
  </si>
  <si>
    <t>Kambodschanischer Riel</t>
  </si>
  <si>
    <t>KHR</t>
  </si>
  <si>
    <t>0.0001824</t>
  </si>
  <si>
    <t>5638.59</t>
  </si>
  <si>
    <t>Komoren-Franc</t>
  </si>
  <si>
    <t>KMF</t>
  </si>
  <si>
    <t>0.002033</t>
  </si>
  <si>
    <t>Nordkoreanischer Won</t>
  </si>
  <si>
    <t>KPW</t>
  </si>
  <si>
    <t>0.005355</t>
  </si>
  <si>
    <t>186.75</t>
  </si>
  <si>
    <t>Südkoreanischer Won</t>
  </si>
  <si>
    <t>KRW</t>
  </si>
  <si>
    <t>0.000701</t>
  </si>
  <si>
    <t>1429.8</t>
  </si>
  <si>
    <t>Kaiman-Dollar</t>
  </si>
  <si>
    <t>KYD</t>
  </si>
  <si>
    <t>0.8813</t>
  </si>
  <si>
    <t>Kasachstan Tenge</t>
  </si>
  <si>
    <t>KZT</t>
  </si>
  <si>
    <t>0.004011</t>
  </si>
  <si>
    <t>Laotischer Kip</t>
  </si>
  <si>
    <t>LAK</t>
  </si>
  <si>
    <t>11320.2</t>
  </si>
  <si>
    <t>Libanesisches Pfund</t>
  </si>
  <si>
    <t>LBP</t>
  </si>
  <si>
    <t>0.0004838</t>
  </si>
  <si>
    <t>2119.01</t>
  </si>
  <si>
    <t>Sri-Lanka-Rupie</t>
  </si>
  <si>
    <t>LKR</t>
  </si>
  <si>
    <t>0.00554</t>
  </si>
  <si>
    <t>Liberianischer Dollar</t>
  </si>
  <si>
    <t>LRD</t>
  </si>
  <si>
    <t>0.008505</t>
  </si>
  <si>
    <t>Lesothischer Loti</t>
  </si>
  <si>
    <t>LSL</t>
  </si>
  <si>
    <t>0.068576</t>
  </si>
  <si>
    <t>Litauische Litas</t>
  </si>
  <si>
    <t>LTL</t>
  </si>
  <si>
    <t>0.2897</t>
  </si>
  <si>
    <t>Luxemburgischer Franc</t>
  </si>
  <si>
    <t>LUF</t>
  </si>
  <si>
    <t>Libyscher Dinar</t>
  </si>
  <si>
    <t>LYD</t>
  </si>
  <si>
    <t>0.5919</t>
  </si>
  <si>
    <t>Marokkanischer Dirham</t>
  </si>
  <si>
    <t>MAD</t>
  </si>
  <si>
    <t>0.0898</t>
  </si>
  <si>
    <t>Moldauischer Leu</t>
  </si>
  <si>
    <t>MDL</t>
  </si>
  <si>
    <t>0.05441</t>
  </si>
  <si>
    <t>Malagasy Ariary</t>
  </si>
  <si>
    <t>MGA</t>
  </si>
  <si>
    <t>0.0003106</t>
  </si>
  <si>
    <t>3320.39</t>
  </si>
  <si>
    <t>Madagaskar-Franc</t>
  </si>
  <si>
    <t>MGF</t>
  </si>
  <si>
    <t>12658.1</t>
  </si>
  <si>
    <t>Mazedonischer Denar</t>
  </si>
  <si>
    <t>MKD</t>
  </si>
  <si>
    <t>0.01634</t>
  </si>
  <si>
    <t>Myanmarischer Kyat</t>
  </si>
  <si>
    <t>MMK</t>
  </si>
  <si>
    <t>0.0007619</t>
  </si>
  <si>
    <t>1356.65</t>
  </si>
  <si>
    <t>Mongolischer Tugrik</t>
  </si>
  <si>
    <t>MNT</t>
  </si>
  <si>
    <t>0.0004089</t>
  </si>
  <si>
    <t>2452.64</t>
  </si>
  <si>
    <t>Macauische Pataca</t>
  </si>
  <si>
    <t>MOP</t>
  </si>
  <si>
    <t>0.09203</t>
  </si>
  <si>
    <t>Mauretanische Ouguiya</t>
  </si>
  <si>
    <t>MRO</t>
  </si>
  <si>
    <t>0.002477</t>
  </si>
  <si>
    <t>Mauritius-Rupie</t>
  </si>
  <si>
    <t>MUR</t>
  </si>
  <si>
    <t>0.02499</t>
  </si>
  <si>
    <t>Maledivische Rufiyaa</t>
  </si>
  <si>
    <t>MVR</t>
  </si>
  <si>
    <t>0.04743</t>
  </si>
  <si>
    <t>Malawi-Kwacha</t>
  </si>
  <si>
    <t>MWK</t>
  </si>
  <si>
    <t>0.001861</t>
  </si>
  <si>
    <t>Mexikanischer Peso</t>
  </si>
  <si>
    <t>MXN</t>
  </si>
  <si>
    <t>0.05522</t>
  </si>
  <si>
    <t>Malaysischer Ringgit</t>
  </si>
  <si>
    <t>MYR</t>
  </si>
  <si>
    <t>0.2216</t>
  </si>
  <si>
    <t>Mosambikanischer Metical</t>
  </si>
  <si>
    <t>MZM</t>
  </si>
  <si>
    <t>43007.7</t>
  </si>
  <si>
    <t>Mosambikanischer Neuer Metical</t>
  </si>
  <si>
    <t>MZN</t>
  </si>
  <si>
    <t>0.02348</t>
  </si>
  <si>
    <t>Namibischer Dollar</t>
  </si>
  <si>
    <t>NAD</t>
  </si>
  <si>
    <t>Nigerianische Naira</t>
  </si>
  <si>
    <t>NGN</t>
  </si>
  <si>
    <t>0.004531</t>
  </si>
  <si>
    <t>Nicaraguanischer Córdoba</t>
  </si>
  <si>
    <t>NIO</t>
  </si>
  <si>
    <t>0.02841</t>
  </si>
  <si>
    <t>Holländischer Gulden</t>
  </si>
  <si>
    <t>NLG</t>
  </si>
  <si>
    <t>0.4538</t>
  </si>
  <si>
    <t>Norwegische Krone</t>
  </si>
  <si>
    <t>NOK</t>
  </si>
  <si>
    <t>0.1209</t>
  </si>
  <si>
    <t>Nepalesische Rupie</t>
  </si>
  <si>
    <t>NPR</t>
  </si>
  <si>
    <t>0.007567</t>
  </si>
  <si>
    <t>Neuseländischer Dollar</t>
  </si>
  <si>
    <t>NZD</t>
  </si>
  <si>
    <t>0.6199</t>
  </si>
  <si>
    <t>Omani Rial</t>
  </si>
  <si>
    <t>OMR</t>
  </si>
  <si>
    <t>0.5341</t>
  </si>
  <si>
    <t>Panamaischer Balboa</t>
  </si>
  <si>
    <t>PAB</t>
  </si>
  <si>
    <t>0.722961</t>
  </si>
  <si>
    <t>Peruanischer Sol</t>
  </si>
  <si>
    <t>PEN</t>
  </si>
  <si>
    <t>0.2603</t>
  </si>
  <si>
    <t>Papua-Neuguinea-Kina</t>
  </si>
  <si>
    <t>PGK</t>
  </si>
  <si>
    <t>0.2629</t>
  </si>
  <si>
    <t>Philippinischer Peso</t>
  </si>
  <si>
    <t>PHP</t>
  </si>
  <si>
    <t>0.01626</t>
  </si>
  <si>
    <t>Pakistanische Rupie</t>
  </si>
  <si>
    <t>PKR</t>
  </si>
  <si>
    <t>0.00739</t>
  </si>
  <si>
    <t>Polnischer Zloty</t>
  </si>
  <si>
    <t>PLN</t>
  </si>
  <si>
    <t>0.2383</t>
  </si>
  <si>
    <t>Portugiesischer Escudo</t>
  </si>
  <si>
    <t>PTE</t>
  </si>
  <si>
    <t>0.004988</t>
  </si>
  <si>
    <t>Paraguayischer Guarani</t>
  </si>
  <si>
    <t>PYG</t>
  </si>
  <si>
    <t>0.0001659</t>
  </si>
  <si>
    <t>6288.3</t>
  </si>
  <si>
    <t>Katar-Rial</t>
  </si>
  <si>
    <t>QAR</t>
  </si>
  <si>
    <t>0.1987</t>
  </si>
  <si>
    <t>Rumänischer Lei</t>
  </si>
  <si>
    <t>ROL</t>
  </si>
  <si>
    <t>44507.3</t>
  </si>
  <si>
    <t>Rumänischer Neue Lei</t>
  </si>
  <si>
    <t>RON</t>
  </si>
  <si>
    <t>0.2251</t>
  </si>
  <si>
    <t>Serbischer Dinar</t>
  </si>
  <si>
    <t>RSD</t>
  </si>
  <si>
    <t>0.008685</t>
  </si>
  <si>
    <t>Russischer Rubel</t>
  </si>
  <si>
    <t>RUB</t>
  </si>
  <si>
    <t>0.02028</t>
  </si>
  <si>
    <t>Ruanda-Franc</t>
  </si>
  <si>
    <t>RWF</t>
  </si>
  <si>
    <t>0.001075</t>
  </si>
  <si>
    <t>Saudi Riyal</t>
  </si>
  <si>
    <t>SAR</t>
  </si>
  <si>
    <t>0.1928</t>
  </si>
  <si>
    <t>Salomonen-Dollar</t>
  </si>
  <si>
    <t>SBD</t>
  </si>
  <si>
    <t>0.09948</t>
  </si>
  <si>
    <t>Seychellen-Rupie</t>
  </si>
  <si>
    <t>SCR</t>
  </si>
  <si>
    <t>Sudanesischer Dinar</t>
  </si>
  <si>
    <t>SDD</t>
  </si>
  <si>
    <t>0.001275</t>
  </si>
  <si>
    <t>Sudanesisches Pfund</t>
  </si>
  <si>
    <t>SDG</t>
  </si>
  <si>
    <t>0.1275</t>
  </si>
  <si>
    <t>Sudanesisches Alter Pfund</t>
  </si>
  <si>
    <t>SDP</t>
  </si>
  <si>
    <t>0.0003198</t>
  </si>
  <si>
    <t>3143.34</t>
  </si>
  <si>
    <t>Schwedische Krone</t>
  </si>
  <si>
    <t>SEK</t>
  </si>
  <si>
    <t>0.1105</t>
  </si>
  <si>
    <t>Singapur-Dollar</t>
  </si>
  <si>
    <t>SGD</t>
  </si>
  <si>
    <t>0.5758</t>
  </si>
  <si>
    <t>Slowenischer Tolar</t>
  </si>
  <si>
    <t>SIT</t>
  </si>
  <si>
    <t>0.004173</t>
  </si>
  <si>
    <t>239.64</t>
  </si>
  <si>
    <t>Slovakische Krone</t>
  </si>
  <si>
    <t>SKK</t>
  </si>
  <si>
    <t>0.03319</t>
  </si>
  <si>
    <t>Sierraleonische Leone</t>
  </si>
  <si>
    <t>SLL</t>
  </si>
  <si>
    <t>0.0001685</t>
  </si>
  <si>
    <t>6072.82</t>
  </si>
  <si>
    <t>Somalischer Schilling</t>
  </si>
  <si>
    <t>SOS</t>
  </si>
  <si>
    <t>0.0007759</t>
  </si>
  <si>
    <t>1382.74</t>
  </si>
  <si>
    <t>Suriname-Dollar</t>
  </si>
  <si>
    <t>SRD</t>
  </si>
  <si>
    <t>0.2224</t>
  </si>
  <si>
    <t>Suriname-Gulden</t>
  </si>
  <si>
    <t>SRG</t>
  </si>
  <si>
    <t>0.0002224</t>
  </si>
  <si>
    <t>4564.99</t>
  </si>
  <si>
    <t>São-Tomé/Príncipe-Dobra</t>
  </si>
  <si>
    <t>STD</t>
  </si>
  <si>
    <t>24779.3</t>
  </si>
  <si>
    <t>El-Salvador-Colón</t>
  </si>
  <si>
    <t>SVC</t>
  </si>
  <si>
    <t>0.08414</t>
  </si>
  <si>
    <t>Syrisches Pfund</t>
  </si>
  <si>
    <t>SYP</t>
  </si>
  <si>
    <t>0.004883</t>
  </si>
  <si>
    <t>Swasilädischer Lilangeni</t>
  </si>
  <si>
    <t>SZL</t>
  </si>
  <si>
    <t>Thailändischer Baht</t>
  </si>
  <si>
    <t>THB</t>
  </si>
  <si>
    <t>0.0224</t>
  </si>
  <si>
    <t>Tadschikistan Somoni</t>
  </si>
  <si>
    <t>TJS</t>
  </si>
  <si>
    <t>0.1494</t>
  </si>
  <si>
    <t>Turkmenistan-Manat</t>
  </si>
  <si>
    <t>TMM</t>
  </si>
  <si>
    <t>19712.5</t>
  </si>
  <si>
    <t>Turkmenistan-Neuer Manat</t>
  </si>
  <si>
    <t>TMT</t>
  </si>
  <si>
    <t>0.2537</t>
  </si>
  <si>
    <t>Tunesischer Dinar</t>
  </si>
  <si>
    <t>TND</t>
  </si>
  <si>
    <t>0.4519</t>
  </si>
  <si>
    <t>Tongaische Pa'anga</t>
  </si>
  <si>
    <t>TOP</t>
  </si>
  <si>
    <t>0.3887</t>
  </si>
  <si>
    <t>Türkische Alter Lire</t>
  </si>
  <si>
    <t>TRL</t>
  </si>
  <si>
    <t>Türkische Lire</t>
  </si>
  <si>
    <t>TRY</t>
  </si>
  <si>
    <t>0.3414</t>
  </si>
  <si>
    <t>Trinidad/Tobago-Dollar</t>
  </si>
  <si>
    <t>TTD</t>
  </si>
  <si>
    <t>0.1137</t>
  </si>
  <si>
    <t>Taiwanesischer Dollar</t>
  </si>
  <si>
    <t>TWD</t>
  </si>
  <si>
    <t>0.02394</t>
  </si>
  <si>
    <t>Tansania-Schilling</t>
  </si>
  <si>
    <t>TZS</t>
  </si>
  <si>
    <t>0.000449</t>
  </si>
  <si>
    <t>2327.76</t>
  </si>
  <si>
    <t>Ukrainische Griwna</t>
  </si>
  <si>
    <t>UAH</t>
  </si>
  <si>
    <t>0.06354</t>
  </si>
  <si>
    <t>16.34</t>
  </si>
  <si>
    <t>Uganda-Schilling</t>
  </si>
  <si>
    <t>UGX</t>
  </si>
  <si>
    <t>0.0002898</t>
  </si>
  <si>
    <t>3540.62</t>
  </si>
  <si>
    <t>US Dollar</t>
  </si>
  <si>
    <t>USD</t>
  </si>
  <si>
    <t>Uruguayischer Peso</t>
  </si>
  <si>
    <t>UYU</t>
  </si>
  <si>
    <t>0.03208</t>
  </si>
  <si>
    <t>Uzbekistanischer Som</t>
  </si>
  <si>
    <t>UZS</t>
  </si>
  <si>
    <t>0.0003193</t>
  </si>
  <si>
    <t>3187.19</t>
  </si>
  <si>
    <t>Venezuelanischer Bolivar</t>
  </si>
  <si>
    <t>VEB</t>
  </si>
  <si>
    <t>0.000115</t>
  </si>
  <si>
    <t>8716.89</t>
  </si>
  <si>
    <t>Venezuelanischer Bolivar Fuerte</t>
  </si>
  <si>
    <t>VEF</t>
  </si>
  <si>
    <t>0.115</t>
  </si>
  <si>
    <t>Vietnamesischer Dong</t>
  </si>
  <si>
    <t>VND</t>
  </si>
  <si>
    <t>29146.8</t>
  </si>
  <si>
    <t>Vanuatu-Vatu</t>
  </si>
  <si>
    <t>VUV</t>
  </si>
  <si>
    <t>0.007774</t>
  </si>
  <si>
    <t>Samoanischer Tala</t>
  </si>
  <si>
    <t>WST</t>
  </si>
  <si>
    <t>0.3186</t>
  </si>
  <si>
    <t>CFA Franc BEAC</t>
  </si>
  <si>
    <t>XAF</t>
  </si>
  <si>
    <t>0.001524</t>
  </si>
  <si>
    <t>Silber (Uz.)</t>
  </si>
  <si>
    <t>XAG</t>
  </si>
  <si>
    <t>0.07161</t>
  </si>
  <si>
    <t>Gold (Uz.)</t>
  </si>
  <si>
    <t>XAU</t>
  </si>
  <si>
    <t>0.00107</t>
  </si>
  <si>
    <t>East Caribbean Dollar</t>
  </si>
  <si>
    <t>XCD</t>
  </si>
  <si>
    <t>0.2689</t>
  </si>
  <si>
    <t>ECU</t>
  </si>
  <si>
    <t>XEU</t>
  </si>
  <si>
    <t>CFA Franc BCEAO</t>
  </si>
  <si>
    <t>XOF</t>
  </si>
  <si>
    <t>Palladium (Uz.)</t>
  </si>
  <si>
    <t>XPD</t>
  </si>
  <si>
    <t>0.001713</t>
  </si>
  <si>
    <t>Zentraler Pazifischer Franc</t>
  </si>
  <si>
    <t>XPF</t>
  </si>
  <si>
    <t>0.00838</t>
  </si>
  <si>
    <t>Yemen Rial</t>
  </si>
  <si>
    <t>YER</t>
  </si>
  <si>
    <t>0.003366</t>
  </si>
  <si>
    <t>Jugoslawischer Dinar</t>
  </si>
  <si>
    <t>YUN</t>
  </si>
  <si>
    <t>Südafrikanischer Rand</t>
  </si>
  <si>
    <t>ZAR</t>
  </si>
  <si>
    <t>0.06858</t>
  </si>
  <si>
    <t>Sambischer Kwacha</t>
  </si>
  <si>
    <t>ZMK</t>
  </si>
  <si>
    <t>0.0001397</t>
  </si>
  <si>
    <t>7371.63</t>
  </si>
  <si>
    <t>ZMW</t>
  </si>
  <si>
    <t>0.1154</t>
  </si>
  <si>
    <t>Simbabwe-Dollar</t>
  </si>
  <si>
    <t>ZWD</t>
  </si>
  <si>
    <t>0.001937</t>
  </si>
  <si>
    <t>EUR/1 Einheit</t>
  </si>
  <si>
    <t xml:space="preserve">Einheiten/1 EUR </t>
  </si>
  <si>
    <t>Original Input (text)</t>
  </si>
  <si>
    <t>Adapted (numbers)</t>
  </si>
  <si>
    <t>Full load hours per country based on: Pietzcker et.al, Using the sun to decarbonize the power sector: The economic potential of photovoltaics and concentrating solar power; Applied Energy 135 (2014) 704-720, Supplementary Information Table 9</t>
  </si>
  <si>
    <t>Source: Pietzcker et.al, Using the sun to decarbonize the power sector: The economic potential of photovoltaics and concentrating solar power; Applied Energy 135 (2014) 704-720, Supplementary Information Table 9; For Germany: Updated based on Fraunhofer ISE www.ise.fraunhofer.de/de/veroeffentlichungen/veroeffentlichungen-pdf-dateien/studien-und-konzeptpapiere/aktuelle-fakten-zur-photovoltaik-in-deutschland.pdf)</t>
  </si>
  <si>
    <t>Agora Energiewende (2015): Calculator of Levelized Cost of Electricity for Photovoltaics; www.agora-energiewende.org/pv-cost</t>
  </si>
  <si>
    <t>v1.1</t>
  </si>
  <si>
    <t>Results are displayed as numbers below the graph</t>
  </si>
  <si>
    <t>v1.2</t>
  </si>
  <si>
    <t>Version 1.2</t>
  </si>
  <si>
    <t>Date: 27. February 2014</t>
  </si>
  <si>
    <t>Formular to proportionaly include the cost of second inverter (cell G56 et al) corrected; impact on result 0% in 2050, &lt;1% in other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</si>
</sst>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
    <numFmt numFmtId="166" formatCode="_(* #,##0_);_(* \(#,##0\);_(* &quot;-&quot;_);_(@_)"/>
    <numFmt numFmtId="167" formatCode="_(&quot;$&quot;* #,##0_);_(&quot;$&quot;* \(#,##0\);_(&quot;$&quot;* &quot;-&quot;_);_(@_)"/>
    <numFmt numFmtId="168" formatCode="&quot; € &quot;#,##0.00&quot; &quot;;&quot; € -&quot;#,##0.00;&quot; €&quot;0&quot; &quot;;@&quot; &quot;"/>
    <numFmt numFmtId="169" formatCode="[$-809]General"/>
    <numFmt numFmtId="170" formatCode="[$£-809]#,##0.00;[Red]&quot;-&quot;[$£-809]#,##0.00"/>
    <numFmt numFmtId="171" formatCode="#&quot; &quot;###&quot; &quot;##0;&quot;-&quot;#&quot; &quot;###&quot; &quot;##0"/>
    <numFmt numFmtId="172" formatCode="0.000000"/>
  </numFmts>
  <fonts count="63" x14ac:knownFonts="1">
    <font>
      <sz val="11"/>
      <color theme="1"/>
      <name val="Calibri"/>
      <family val="2"/>
      <scheme val="minor"/>
    </font>
    <font>
      <sz val="11"/>
      <color theme="1"/>
      <name val="Calibri"/>
      <family val="2"/>
      <scheme val="minor"/>
    </font>
    <font>
      <b/>
      <sz val="11"/>
      <color theme="1"/>
      <name val="Calibri"/>
      <family val="2"/>
      <scheme val="minor"/>
    </font>
    <font>
      <sz val="11"/>
      <color theme="0" tint="-0.34998626667073579"/>
      <name val="Calibri"/>
      <family val="2"/>
      <scheme val="minor"/>
    </font>
    <font>
      <sz val="11"/>
      <color theme="1" tint="0.499984740745262"/>
      <name val="Calibri"/>
      <family val="2"/>
      <scheme val="minor"/>
    </font>
    <font>
      <b/>
      <sz val="11"/>
      <color theme="9" tint="0.79998168889431442"/>
      <name val="Calibri"/>
      <family val="2"/>
      <scheme val="minor"/>
    </font>
    <font>
      <sz val="11"/>
      <color theme="3"/>
      <name val="Calibri"/>
      <family val="2"/>
      <scheme val="minor"/>
    </font>
    <font>
      <b/>
      <sz val="11"/>
      <color theme="0" tint="-9.9978637043366805E-2"/>
      <name val="Calibri"/>
      <family val="2"/>
      <scheme val="minor"/>
    </font>
    <font>
      <sz val="11"/>
      <color theme="0" tint="-9.9978637043366805E-2"/>
      <name val="Calibri"/>
      <family val="2"/>
      <scheme val="minor"/>
    </font>
    <font>
      <b/>
      <sz val="12"/>
      <color theme="1"/>
      <name val="Calibri"/>
      <family val="2"/>
      <scheme val="minor"/>
    </font>
    <font>
      <sz val="9"/>
      <color theme="1"/>
      <name val="Calibri"/>
      <family val="2"/>
      <scheme val="minor"/>
    </font>
    <font>
      <sz val="8"/>
      <color theme="1"/>
      <name val="Calibri"/>
      <family val="2"/>
      <scheme val="minor"/>
    </font>
    <font>
      <b/>
      <sz val="11"/>
      <color theme="3" tint="0.79998168889431442"/>
      <name val="Calibri"/>
      <family val="2"/>
      <scheme val="minor"/>
    </font>
    <font>
      <sz val="11"/>
      <color theme="3" tint="0.79998168889431442"/>
      <name val="Calibri"/>
      <family val="2"/>
      <scheme val="minor"/>
    </font>
    <font>
      <sz val="11"/>
      <color theme="5"/>
      <name val="Calibri"/>
      <family val="2"/>
      <scheme val="minor"/>
    </font>
    <font>
      <b/>
      <sz val="48"/>
      <color theme="1"/>
      <name val="Arial"/>
      <family val="2"/>
    </font>
    <font>
      <sz val="11"/>
      <color theme="1"/>
      <name val="Arial"/>
      <family val="2"/>
    </font>
    <font>
      <i/>
      <sz val="11"/>
      <color theme="1"/>
      <name val="Arial"/>
      <family val="2"/>
    </font>
    <font>
      <b/>
      <sz val="22"/>
      <color theme="1"/>
      <name val="Arial"/>
      <family val="2"/>
    </font>
    <font>
      <b/>
      <sz val="16"/>
      <color theme="1"/>
      <name val="Arial"/>
      <family val="2"/>
    </font>
    <font>
      <sz val="11"/>
      <color indexed="8"/>
      <name val="Calibri"/>
      <family val="2"/>
    </font>
    <font>
      <sz val="11"/>
      <color indexed="9"/>
      <name val="Calibri"/>
      <family val="2"/>
    </font>
    <font>
      <sz val="10"/>
      <name val="Arial"/>
      <family val="2"/>
    </font>
    <font>
      <sz val="11"/>
      <color indexed="20"/>
      <name val="Calibri"/>
      <family val="2"/>
    </font>
    <font>
      <b/>
      <sz val="9"/>
      <name val="Times New Roman"/>
      <family val="1"/>
    </font>
    <font>
      <b/>
      <sz val="11"/>
      <color indexed="52"/>
      <name val="Calibri"/>
      <family val="2"/>
    </font>
    <font>
      <b/>
      <sz val="11"/>
      <color indexed="9"/>
      <name val="Calibri"/>
      <family val="2"/>
    </font>
    <font>
      <sz val="11"/>
      <color rgb="FF000000"/>
      <name val="Calibri"/>
      <family val="2"/>
    </font>
    <font>
      <u/>
      <sz val="10"/>
      <color rgb="FF0000FF"/>
      <name val="Arial"/>
      <family val="2"/>
    </font>
    <font>
      <i/>
      <sz val="11"/>
      <color indexed="23"/>
      <name val="Calibri"/>
      <family val="2"/>
    </font>
    <font>
      <sz val="11"/>
      <color indexed="17"/>
      <name val="Calibri"/>
      <family val="2"/>
    </font>
    <font>
      <b/>
      <i/>
      <sz val="16"/>
      <color rgb="FF000000"/>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0"/>
      <color rgb="FF000000"/>
      <name val="Arial"/>
      <family val="2"/>
    </font>
    <font>
      <sz val="9"/>
      <name val="Times New Roman"/>
      <family val="1"/>
    </font>
    <font>
      <sz val="10"/>
      <name val="MS Sans Serif"/>
      <family val="2"/>
    </font>
    <font>
      <sz val="14"/>
      <name val="Arial"/>
      <family val="2"/>
    </font>
    <font>
      <b/>
      <sz val="11"/>
      <color indexed="63"/>
      <name val="Calibri"/>
      <family val="2"/>
    </font>
    <font>
      <b/>
      <i/>
      <u/>
      <sz val="11"/>
      <color rgb="FF000000"/>
      <name val="Calibri"/>
      <family val="2"/>
    </font>
    <font>
      <sz val="6"/>
      <color rgb="FF000000"/>
      <name val="Univers"/>
      <family val="2"/>
    </font>
    <font>
      <sz val="8"/>
      <name val="Arial"/>
      <family val="2"/>
    </font>
    <font>
      <b/>
      <sz val="18"/>
      <color indexed="56"/>
      <name val="Cambria"/>
      <family val="2"/>
    </font>
    <font>
      <b/>
      <sz val="11"/>
      <color indexed="8"/>
      <name val="Calibri"/>
      <family val="2"/>
    </font>
    <font>
      <sz val="11"/>
      <color indexed="10"/>
      <name val="Calibri"/>
      <family val="2"/>
    </font>
    <font>
      <b/>
      <sz val="12"/>
      <color indexed="10"/>
      <name val="Arial"/>
      <family val="2"/>
    </font>
    <font>
      <sz val="11"/>
      <name val="Calibri"/>
      <family val="2"/>
      <scheme val="minor"/>
    </font>
    <font>
      <sz val="11"/>
      <color theme="0" tint="-0.499984740745262"/>
      <name val="Calibri"/>
      <family val="2"/>
      <scheme val="minor"/>
    </font>
    <font>
      <sz val="8"/>
      <name val="Calibri"/>
      <family val="2"/>
      <scheme val="minor"/>
    </font>
    <font>
      <sz val="8"/>
      <color theme="0" tint="-0.34998626667073579"/>
      <name val="Calibri"/>
      <family val="2"/>
      <scheme val="minor"/>
    </font>
    <font>
      <sz val="8"/>
      <color theme="0" tint="-0.499984740745262"/>
      <name val="Calibri"/>
      <family val="2"/>
      <scheme val="minor"/>
    </font>
    <font>
      <sz val="8"/>
      <color theme="3"/>
      <name val="Calibri"/>
      <family val="2"/>
      <scheme val="minor"/>
    </font>
    <font>
      <b/>
      <i/>
      <sz val="11"/>
      <color theme="1"/>
      <name val="Calibri"/>
      <family val="2"/>
      <scheme val="minor"/>
    </font>
    <font>
      <b/>
      <i/>
      <sz val="8"/>
      <color theme="0" tint="-0.34998626667073579"/>
      <name val="Calibri"/>
      <family val="2"/>
      <scheme val="minor"/>
    </font>
    <font>
      <b/>
      <sz val="11"/>
      <name val="Calibri"/>
      <family val="2"/>
      <scheme val="minor"/>
    </font>
    <font>
      <i/>
      <sz val="8"/>
      <color theme="3" tint="0.79998168889431442"/>
      <name val="Calibri"/>
      <family val="2"/>
      <scheme val="minor"/>
    </font>
    <font>
      <b/>
      <sz val="11"/>
      <color theme="0" tint="-0.34998626667073579"/>
      <name val="Calibri"/>
      <family val="2"/>
      <scheme val="minor"/>
    </font>
    <font>
      <sz val="10"/>
      <color theme="0" tint="-0.34998626667073579"/>
      <name val="Calibri"/>
      <family val="2"/>
      <scheme val="minor"/>
    </font>
    <font>
      <sz val="10"/>
      <color theme="1"/>
      <name val="Calibri"/>
      <family val="2"/>
      <scheme val="minor"/>
    </font>
  </fonts>
  <fills count="43">
    <fill>
      <patternFill patternType="none"/>
    </fill>
    <fill>
      <patternFill patternType="gray125"/>
    </fill>
    <fill>
      <patternFill patternType="solid">
        <fgColor theme="0" tint="-0.14999847407452621"/>
        <bgColor indexed="64"/>
      </patternFill>
    </fill>
    <fill>
      <patternFill patternType="solid">
        <fgColor rgb="FFFFFF99"/>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1" tint="0.249977111117893"/>
        <bgColor indexed="64"/>
      </patternFill>
    </fill>
    <fill>
      <patternFill patternType="solid">
        <fgColor theme="1"/>
        <bgColor indexed="64"/>
      </patternFill>
    </fill>
    <fill>
      <patternFill patternType="solid">
        <fgColor theme="2"/>
        <bgColor indexed="64"/>
      </patternFill>
    </fill>
    <fill>
      <patternFill patternType="solid">
        <fgColor theme="7"/>
        <bgColor indexed="64"/>
      </patternFill>
    </fill>
    <fill>
      <patternFill patternType="solid">
        <fgColor theme="0"/>
        <bgColor indexed="64"/>
      </patternFill>
    </fill>
    <fill>
      <patternFill patternType="solid">
        <fgColor theme="5"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bgColor indexed="64"/>
      </patternFill>
    </fill>
    <fill>
      <patternFill patternType="solid">
        <fgColor indexed="47"/>
        <bgColor indexed="64"/>
      </patternFill>
    </fill>
    <fill>
      <patternFill patternType="solid">
        <fgColor indexed="26"/>
      </patternFill>
    </fill>
    <fill>
      <patternFill patternType="solid">
        <fgColor theme="4"/>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s>
  <borders count="2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top style="double">
        <color indexed="64"/>
      </top>
      <bottom style="double">
        <color indexed="64"/>
      </bottom>
      <diagonal/>
    </border>
  </borders>
  <cellStyleXfs count="74">
    <xf numFmtId="0" fontId="0" fillId="0" borderId="0"/>
    <xf numFmtId="9" fontId="1" fillId="0" borderId="0" applyFont="0" applyFill="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1" fillId="26"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alignment horizontal="left"/>
    </xf>
    <xf numFmtId="0" fontId="22" fillId="0" borderId="0" applyFont="0" applyFill="0" applyBorder="0" applyAlignment="0" applyProtection="0">
      <alignment horizontal="left"/>
    </xf>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3" borderId="0" applyNumberFormat="0" applyBorder="0" applyAlignment="0" applyProtection="0"/>
    <xf numFmtId="0" fontId="23" fillId="17" borderId="0" applyNumberFormat="0" applyBorder="0" applyAlignment="0" applyProtection="0"/>
    <xf numFmtId="4" fontId="24" fillId="0" borderId="7" applyFill="0" applyBorder="0" applyProtection="0">
      <alignment horizontal="right" vertical="center"/>
    </xf>
    <xf numFmtId="0" fontId="25" fillId="34" borderId="16" applyNumberFormat="0" applyAlignment="0" applyProtection="0"/>
    <xf numFmtId="0" fontId="26" fillId="35" borderId="17" applyNumberFormat="0" applyAlignment="0" applyProtection="0"/>
    <xf numFmtId="166" fontId="22" fillId="0" borderId="0" applyFont="0" applyFill="0" applyBorder="0" applyAlignment="0" applyProtection="0"/>
    <xf numFmtId="0" fontId="22" fillId="36" borderId="0" applyNumberFormat="0" applyBorder="0" applyAlignment="0">
      <protection hidden="1"/>
    </xf>
    <xf numFmtId="167" fontId="22" fillId="0" borderId="0" applyFont="0" applyFill="0" applyBorder="0" applyAlignment="0" applyProtection="0"/>
    <xf numFmtId="168" fontId="27" fillId="0" borderId="0" applyFont="0" applyBorder="0" applyProtection="0"/>
    <xf numFmtId="169" fontId="28" fillId="0" borderId="0" applyNumberFormat="0" applyBorder="0" applyProtection="0"/>
    <xf numFmtId="0" fontId="29" fillId="0" borderId="0" applyNumberFormat="0" applyFill="0" applyBorder="0" applyAlignment="0" applyProtection="0"/>
    <xf numFmtId="0" fontId="30" fillId="18" borderId="0" applyNumberFormat="0" applyBorder="0" applyAlignment="0" applyProtection="0"/>
    <xf numFmtId="169" fontId="31" fillId="0" borderId="0" applyNumberFormat="0" applyBorder="0" applyProtection="0">
      <alignment horizontal="center"/>
    </xf>
    <xf numFmtId="0" fontId="32" fillId="0" borderId="18" applyNumberFormat="0" applyFill="0" applyAlignment="0" applyProtection="0"/>
    <xf numFmtId="0" fontId="33" fillId="0" borderId="19" applyNumberFormat="0" applyFill="0" applyAlignment="0" applyProtection="0"/>
    <xf numFmtId="0" fontId="34" fillId="0" borderId="20" applyNumberFormat="0" applyFill="0" applyAlignment="0" applyProtection="0"/>
    <xf numFmtId="0" fontId="34" fillId="0" borderId="0" applyNumberFormat="0" applyFill="0" applyBorder="0" applyAlignment="0" applyProtection="0"/>
    <xf numFmtId="169" fontId="31" fillId="0" borderId="0" applyNumberFormat="0" applyBorder="0" applyProtection="0">
      <alignment horizontal="center" textRotation="90"/>
    </xf>
    <xf numFmtId="0" fontId="35" fillId="0" borderId="0" applyNumberFormat="0" applyFill="0" applyBorder="0" applyAlignment="0" applyProtection="0">
      <alignment vertical="top"/>
      <protection locked="0"/>
    </xf>
    <xf numFmtId="0" fontId="36" fillId="21" borderId="16" applyNumberFormat="0" applyAlignment="0" applyProtection="0"/>
    <xf numFmtId="0" fontId="37" fillId="0" borderId="21" applyNumberFormat="0" applyFill="0" applyAlignment="0" applyProtection="0"/>
    <xf numFmtId="0" fontId="22" fillId="37" borderId="0" applyNumberFormat="0" applyFont="0" applyBorder="0" applyAlignment="0"/>
    <xf numFmtId="169" fontId="38" fillId="0" borderId="0" applyNumberFormat="0" applyBorder="0" applyProtection="0"/>
    <xf numFmtId="4" fontId="39" fillId="0" borderId="3" applyFill="0" applyBorder="0" applyProtection="0">
      <alignment horizontal="right" vertical="center"/>
    </xf>
    <xf numFmtId="0" fontId="40" fillId="0" borderId="0"/>
    <xf numFmtId="0" fontId="22" fillId="38" borderId="22" applyNumberFormat="0" applyFont="0" applyAlignment="0" applyProtection="0"/>
    <xf numFmtId="49" fontId="41" fillId="0" borderId="3">
      <alignment horizontal="right" vertical="center"/>
    </xf>
    <xf numFmtId="0" fontId="42" fillId="34" borderId="23" applyNumberFormat="0" applyAlignment="0" applyProtection="0"/>
    <xf numFmtId="9" fontId="22" fillId="0" borderId="0" applyFont="0" applyFill="0" applyBorder="0" applyAlignment="0" applyProtection="0"/>
    <xf numFmtId="9" fontId="20" fillId="0" borderId="0" applyFont="0" applyFill="0" applyBorder="0" applyAlignment="0" applyProtection="0"/>
    <xf numFmtId="169" fontId="43" fillId="0" borderId="0" applyNumberFormat="0" applyBorder="0" applyProtection="0"/>
    <xf numFmtId="170" fontId="43" fillId="0" borderId="0" applyBorder="0" applyProtection="0"/>
    <xf numFmtId="171" fontId="44" fillId="0" borderId="0" applyBorder="0" applyProtection="0"/>
    <xf numFmtId="169" fontId="27" fillId="0" borderId="0"/>
    <xf numFmtId="0" fontId="22" fillId="0" borderId="0"/>
    <xf numFmtId="0" fontId="22" fillId="0" borderId="0"/>
    <xf numFmtId="0" fontId="45" fillId="0" borderId="0"/>
    <xf numFmtId="0" fontId="22" fillId="0" borderId="0"/>
    <xf numFmtId="0" fontId="22" fillId="0" borderId="0"/>
    <xf numFmtId="49" fontId="41" fillId="0" borderId="3">
      <alignment horizontal="right" vertical="center"/>
    </xf>
    <xf numFmtId="0" fontId="46" fillId="0" borderId="0" applyNumberFormat="0" applyFill="0" applyBorder="0" applyAlignment="0" applyProtection="0"/>
    <xf numFmtId="0" fontId="47" fillId="0" borderId="24" applyNumberFormat="0" applyFill="0" applyAlignment="0" applyProtection="0"/>
    <xf numFmtId="0" fontId="48" fillId="0" borderId="0" applyNumberFormat="0" applyFill="0" applyBorder="0" applyAlignment="0" applyProtection="0"/>
    <xf numFmtId="0" fontId="49" fillId="0" borderId="25">
      <alignment horizontal="center"/>
      <protection hidden="1"/>
    </xf>
  </cellStyleXfs>
  <cellXfs count="187">
    <xf numFmtId="0" fontId="0" fillId="0" borderId="0" xfId="0"/>
    <xf numFmtId="164" fontId="0" fillId="0" borderId="0" xfId="0" applyNumberFormat="1"/>
    <xf numFmtId="1" fontId="0" fillId="0" borderId="0" xfId="0" applyNumberFormat="1"/>
    <xf numFmtId="10" fontId="0" fillId="0" borderId="0" xfId="0" applyNumberFormat="1"/>
    <xf numFmtId="0" fontId="3" fillId="0" borderId="0" xfId="0" applyFont="1"/>
    <xf numFmtId="1" fontId="3" fillId="0" borderId="0" xfId="0" applyNumberFormat="1" applyFont="1"/>
    <xf numFmtId="2" fontId="0" fillId="0" borderId="0" xfId="0" applyNumberFormat="1"/>
    <xf numFmtId="0" fontId="2" fillId="0" borderId="0" xfId="0" applyFont="1" applyFill="1"/>
    <xf numFmtId="0" fontId="2" fillId="3" borderId="0" xfId="0" applyFont="1" applyFill="1" applyAlignment="1">
      <alignment horizontal="center"/>
    </xf>
    <xf numFmtId="0" fontId="2" fillId="0" borderId="0" xfId="0" applyFont="1"/>
    <xf numFmtId="0" fontId="2" fillId="3" borderId="0" xfId="0" applyFont="1" applyFill="1"/>
    <xf numFmtId="0" fontId="2" fillId="4" borderId="0" xfId="0" applyFont="1" applyFill="1"/>
    <xf numFmtId="164" fontId="0" fillId="3" borderId="0" xfId="0" applyNumberFormat="1" applyFill="1"/>
    <xf numFmtId="0" fontId="0" fillId="5" borderId="0" xfId="0" applyFill="1"/>
    <xf numFmtId="1" fontId="0" fillId="4" borderId="0" xfId="0" applyNumberFormat="1" applyFill="1"/>
    <xf numFmtId="1" fontId="0" fillId="0" borderId="0" xfId="0" applyNumberFormat="1" applyFill="1"/>
    <xf numFmtId="164" fontId="0" fillId="0" borderId="0" xfId="0" applyNumberFormat="1" applyFill="1"/>
    <xf numFmtId="2" fontId="4" fillId="0" borderId="0" xfId="0" applyNumberFormat="1" applyFont="1"/>
    <xf numFmtId="0" fontId="0" fillId="0" borderId="0" xfId="0" applyFill="1"/>
    <xf numFmtId="1" fontId="0" fillId="5" borderId="0" xfId="0" applyNumberFormat="1" applyFill="1"/>
    <xf numFmtId="0" fontId="2" fillId="0" borderId="0" xfId="0" applyFont="1" applyAlignment="1">
      <alignment horizontal="center"/>
    </xf>
    <xf numFmtId="0" fontId="2" fillId="4" borderId="0" xfId="0" applyFont="1" applyFill="1" applyAlignment="1">
      <alignment horizontal="center"/>
    </xf>
    <xf numFmtId="164" fontId="3" fillId="0" borderId="0" xfId="0" applyNumberFormat="1" applyFont="1"/>
    <xf numFmtId="0" fontId="3" fillId="2" borderId="0" xfId="0" applyFont="1" applyFill="1"/>
    <xf numFmtId="164" fontId="3" fillId="2" borderId="0" xfId="0" applyNumberFormat="1" applyFont="1" applyFill="1"/>
    <xf numFmtId="0" fontId="0" fillId="0" borderId="0" xfId="0" applyAlignment="1">
      <alignment wrapText="1"/>
    </xf>
    <xf numFmtId="9" fontId="0" fillId="0" borderId="0" xfId="1" applyFont="1"/>
    <xf numFmtId="165" fontId="0" fillId="0" borderId="0" xfId="1" applyNumberFormat="1" applyFont="1"/>
    <xf numFmtId="1" fontId="2" fillId="0" borderId="0" xfId="0" applyNumberFormat="1" applyFont="1"/>
    <xf numFmtId="164" fontId="2" fillId="0" borderId="0" xfId="0" applyNumberFormat="1" applyFont="1"/>
    <xf numFmtId="0" fontId="0" fillId="0" borderId="0" xfId="0" applyAlignment="1">
      <alignment horizontal="right"/>
    </xf>
    <xf numFmtId="0" fontId="5" fillId="6" borderId="0" xfId="0" applyFont="1" applyFill="1"/>
    <xf numFmtId="0" fontId="5" fillId="6" borderId="0" xfId="0" applyFont="1" applyFill="1" applyAlignment="1">
      <alignment horizontal="right"/>
    </xf>
    <xf numFmtId="0" fontId="0" fillId="7" borderId="0" xfId="0" applyFill="1"/>
    <xf numFmtId="0" fontId="2" fillId="7" borderId="0" xfId="0" applyFont="1" applyFill="1"/>
    <xf numFmtId="0" fontId="6" fillId="0" borderId="0" xfId="0" applyFont="1"/>
    <xf numFmtId="9" fontId="6" fillId="0" borderId="0" xfId="1" applyFont="1"/>
    <xf numFmtId="0" fontId="2" fillId="3" borderId="0" xfId="0" applyFont="1" applyFill="1" applyAlignment="1"/>
    <xf numFmtId="0" fontId="2" fillId="0" borderId="0" xfId="0" applyFont="1" applyAlignment="1"/>
    <xf numFmtId="0" fontId="2" fillId="4" borderId="0" xfId="0" applyFont="1" applyFill="1" applyAlignment="1"/>
    <xf numFmtId="0" fontId="7" fillId="0" borderId="0" xfId="0" applyFont="1" applyAlignment="1"/>
    <xf numFmtId="0" fontId="7" fillId="0" borderId="0" xfId="0" applyFont="1"/>
    <xf numFmtId="0" fontId="8" fillId="5" borderId="0" xfId="0" applyFont="1" applyFill="1"/>
    <xf numFmtId="164" fontId="8" fillId="0" borderId="0" xfId="0" applyNumberFormat="1" applyFont="1"/>
    <xf numFmtId="164" fontId="8" fillId="2" borderId="0" xfId="0" applyNumberFormat="1" applyFont="1" applyFill="1"/>
    <xf numFmtId="0" fontId="8" fillId="0" borderId="0" xfId="0" applyFont="1"/>
    <xf numFmtId="0" fontId="7" fillId="0" borderId="0" xfId="0" applyFont="1" applyAlignment="1">
      <alignment horizontal="center"/>
    </xf>
    <xf numFmtId="0" fontId="9" fillId="8" borderId="3" xfId="0" applyFont="1" applyFill="1" applyBorder="1"/>
    <xf numFmtId="0" fontId="9" fillId="9" borderId="3" xfId="0" applyFont="1" applyFill="1" applyBorder="1"/>
    <xf numFmtId="0" fontId="2" fillId="8" borderId="3" xfId="0" applyFont="1" applyFill="1" applyBorder="1"/>
    <xf numFmtId="0" fontId="2" fillId="0" borderId="4" xfId="0" applyFont="1" applyBorder="1" applyAlignment="1"/>
    <xf numFmtId="0" fontId="2" fillId="9" borderId="5" xfId="0" applyFont="1" applyFill="1" applyBorder="1" applyAlignment="1"/>
    <xf numFmtId="0" fontId="2" fillId="0" borderId="3" xfId="0" applyFont="1" applyBorder="1" applyAlignment="1">
      <alignment horizontal="left"/>
    </xf>
    <xf numFmtId="0" fontId="2" fillId="0" borderId="3" xfId="0" applyFont="1" applyBorder="1" applyAlignment="1">
      <alignment wrapText="1"/>
    </xf>
    <xf numFmtId="0" fontId="2" fillId="9" borderId="3" xfId="0" applyFont="1" applyFill="1" applyBorder="1" applyAlignment="1">
      <alignment wrapText="1"/>
    </xf>
    <xf numFmtId="0" fontId="0" fillId="0" borderId="3" xfId="0" applyFont="1" applyBorder="1"/>
    <xf numFmtId="0" fontId="0" fillId="9" borderId="3" xfId="0" applyFont="1" applyFill="1" applyBorder="1"/>
    <xf numFmtId="0" fontId="2" fillId="0" borderId="3" xfId="0" applyFont="1" applyBorder="1"/>
    <xf numFmtId="0" fontId="0" fillId="0" borderId="3" xfId="0" applyBorder="1"/>
    <xf numFmtId="1" fontId="0" fillId="9" borderId="3" xfId="0" applyNumberFormat="1" applyFill="1" applyBorder="1"/>
    <xf numFmtId="0" fontId="0" fillId="0" borderId="3" xfId="0" applyFill="1" applyBorder="1"/>
    <xf numFmtId="0" fontId="0" fillId="10" borderId="3" xfId="0" applyFill="1" applyBorder="1"/>
    <xf numFmtId="0" fontId="0" fillId="9" borderId="3" xfId="0" applyFill="1" applyBorder="1"/>
    <xf numFmtId="0" fontId="2" fillId="9" borderId="3" xfId="0" applyFont="1" applyFill="1" applyBorder="1"/>
    <xf numFmtId="0" fontId="0" fillId="11" borderId="3" xfId="0" applyFill="1" applyBorder="1"/>
    <xf numFmtId="0" fontId="0" fillId="0" borderId="0" xfId="0" applyBorder="1"/>
    <xf numFmtId="0" fontId="11" fillId="0" borderId="0" xfId="0" applyFont="1"/>
    <xf numFmtId="0" fontId="11" fillId="7" borderId="0" xfId="0" applyFont="1" applyFill="1"/>
    <xf numFmtId="1" fontId="11" fillId="7" borderId="0" xfId="0" applyNumberFormat="1" applyFont="1" applyFill="1"/>
    <xf numFmtId="1" fontId="11" fillId="13" borderId="0" xfId="0" applyNumberFormat="1" applyFont="1" applyFill="1"/>
    <xf numFmtId="1" fontId="11" fillId="0" borderId="0" xfId="0" applyNumberFormat="1" applyFont="1"/>
    <xf numFmtId="1" fontId="5" fillId="6" borderId="0" xfId="0" applyNumberFormat="1" applyFont="1" applyFill="1"/>
    <xf numFmtId="0" fontId="0" fillId="12" borderId="0" xfId="0" applyFill="1"/>
    <xf numFmtId="0" fontId="0" fillId="0" borderId="0" xfId="0" applyAlignment="1">
      <alignment horizontal="left"/>
    </xf>
    <xf numFmtId="0" fontId="0" fillId="14" borderId="0" xfId="0" applyFill="1" applyBorder="1"/>
    <xf numFmtId="0" fontId="0" fillId="12" borderId="0" xfId="0" applyFill="1" applyBorder="1"/>
    <xf numFmtId="0" fontId="2" fillId="12" borderId="0" xfId="0" applyFont="1" applyFill="1"/>
    <xf numFmtId="164" fontId="10" fillId="0" borderId="0" xfId="0" applyNumberFormat="1" applyFont="1"/>
    <xf numFmtId="0" fontId="0" fillId="14" borderId="0" xfId="0" applyFill="1"/>
    <xf numFmtId="0" fontId="3" fillId="14" borderId="0" xfId="0" applyFont="1" applyFill="1"/>
    <xf numFmtId="0" fontId="6" fillId="14" borderId="0" xfId="0" applyFont="1" applyFill="1"/>
    <xf numFmtId="0" fontId="13" fillId="6" borderId="11" xfId="0" applyFont="1" applyFill="1" applyBorder="1"/>
    <xf numFmtId="0" fontId="13" fillId="6" borderId="14" xfId="0" applyFont="1" applyFill="1" applyBorder="1" applyAlignment="1">
      <alignment horizontal="right"/>
    </xf>
    <xf numFmtId="0" fontId="13" fillId="6" borderId="12" xfId="0" applyFont="1" applyFill="1" applyBorder="1" applyAlignment="1">
      <alignment horizontal="right"/>
    </xf>
    <xf numFmtId="0" fontId="5" fillId="15" borderId="2" xfId="0" applyFont="1" applyFill="1" applyBorder="1" applyAlignment="1">
      <alignment horizontal="right"/>
    </xf>
    <xf numFmtId="165" fontId="12" fillId="15" borderId="15" xfId="0" applyNumberFormat="1" applyFont="1" applyFill="1" applyBorder="1"/>
    <xf numFmtId="165" fontId="12" fillId="15" borderId="15" xfId="1" applyNumberFormat="1" applyFont="1" applyFill="1" applyBorder="1"/>
    <xf numFmtId="165" fontId="12" fillId="15" borderId="13" xfId="0" applyNumberFormat="1" applyFont="1" applyFill="1" applyBorder="1"/>
    <xf numFmtId="165" fontId="6" fillId="14" borderId="0" xfId="0" applyNumberFormat="1" applyFont="1" applyFill="1"/>
    <xf numFmtId="0" fontId="6" fillId="14" borderId="0" xfId="0" applyFont="1" applyFill="1" applyAlignment="1">
      <alignment horizontal="right"/>
    </xf>
    <xf numFmtId="165" fontId="5" fillId="6" borderId="0" xfId="1" applyNumberFormat="1" applyFont="1" applyFill="1" applyAlignment="1">
      <alignment horizontal="right"/>
    </xf>
    <xf numFmtId="9" fontId="0" fillId="14" borderId="0" xfId="0" applyNumberFormat="1" applyFill="1"/>
    <xf numFmtId="0" fontId="3" fillId="14" borderId="0" xfId="0" applyFont="1" applyFill="1" applyBorder="1"/>
    <xf numFmtId="0" fontId="0" fillId="6" borderId="0" xfId="0" applyFill="1"/>
    <xf numFmtId="0" fontId="3" fillId="6" borderId="0" xfId="0" applyFont="1" applyFill="1"/>
    <xf numFmtId="0" fontId="14" fillId="14" borderId="0" xfId="0" applyFont="1" applyFill="1"/>
    <xf numFmtId="0" fontId="12" fillId="6" borderId="9" xfId="0" applyFont="1" applyFill="1" applyBorder="1"/>
    <xf numFmtId="0" fontId="5" fillId="6" borderId="1" xfId="0" applyFont="1" applyFill="1" applyBorder="1" applyAlignment="1">
      <alignment horizontal="left"/>
    </xf>
    <xf numFmtId="0" fontId="16" fillId="0" borderId="0" xfId="0" applyFont="1"/>
    <xf numFmtId="0" fontId="17" fillId="0" borderId="0" xfId="0" applyFont="1"/>
    <xf numFmtId="0" fontId="19" fillId="0" borderId="0" xfId="0" applyFont="1" applyAlignment="1">
      <alignment wrapText="1"/>
    </xf>
    <xf numFmtId="0" fontId="0" fillId="0" borderId="9" xfId="0" applyBorder="1"/>
    <xf numFmtId="0" fontId="0" fillId="0" borderId="10" xfId="0" applyBorder="1" applyAlignment="1">
      <alignment wrapText="1"/>
    </xf>
    <xf numFmtId="0" fontId="0" fillId="0" borderId="11" xfId="0" applyBorder="1" applyAlignment="1">
      <alignment wrapText="1"/>
    </xf>
    <xf numFmtId="0" fontId="0" fillId="0" borderId="14" xfId="0" applyBorder="1"/>
    <xf numFmtId="0" fontId="0" fillId="0" borderId="15" xfId="0" applyBorder="1"/>
    <xf numFmtId="0" fontId="0" fillId="0" borderId="12" xfId="0" applyBorder="1"/>
    <xf numFmtId="0" fontId="0" fillId="0" borderId="8" xfId="0" applyBorder="1"/>
    <xf numFmtId="0" fontId="0" fillId="0" borderId="13" xfId="0" applyBorder="1"/>
    <xf numFmtId="2" fontId="6" fillId="0" borderId="0" xfId="0" applyNumberFormat="1" applyFont="1"/>
    <xf numFmtId="164" fontId="6" fillId="0" borderId="0" xfId="0" applyNumberFormat="1" applyFont="1"/>
    <xf numFmtId="0" fontId="50" fillId="6" borderId="0" xfId="0" applyFont="1" applyFill="1"/>
    <xf numFmtId="0" fontId="0" fillId="41" borderId="0" xfId="0" applyFill="1"/>
    <xf numFmtId="0" fontId="51" fillId="0" borderId="0" xfId="0" applyFont="1"/>
    <xf numFmtId="0" fontId="52" fillId="6" borderId="0" xfId="0" applyFont="1" applyFill="1" applyAlignment="1">
      <alignment wrapText="1"/>
    </xf>
    <xf numFmtId="0" fontId="53" fillId="41" borderId="0" xfId="0" applyFont="1" applyFill="1" applyAlignment="1">
      <alignment wrapText="1"/>
    </xf>
    <xf numFmtId="0" fontId="54" fillId="0" borderId="0" xfId="0" applyFont="1" applyAlignment="1">
      <alignment wrapText="1"/>
    </xf>
    <xf numFmtId="0" fontId="53" fillId="0" borderId="0" xfId="0" applyFont="1" applyAlignment="1">
      <alignment wrapText="1"/>
    </xf>
    <xf numFmtId="0" fontId="55" fillId="0" borderId="0" xfId="0" applyFont="1" applyAlignment="1">
      <alignment wrapText="1"/>
    </xf>
    <xf numFmtId="1" fontId="53" fillId="0" borderId="0" xfId="0" applyNumberFormat="1" applyFont="1" applyAlignment="1">
      <alignment wrapText="1"/>
    </xf>
    <xf numFmtId="0" fontId="58" fillId="39" borderId="4" xfId="0" applyFont="1" applyFill="1" applyBorder="1" applyAlignment="1">
      <alignment wrapText="1"/>
    </xf>
    <xf numFmtId="0" fontId="58" fillId="39" borderId="5" xfId="0" applyFont="1" applyFill="1" applyBorder="1"/>
    <xf numFmtId="2" fontId="58" fillId="39" borderId="6" xfId="0" applyNumberFormat="1" applyFont="1" applyFill="1" applyBorder="1"/>
    <xf numFmtId="0" fontId="53" fillId="6" borderId="0" xfId="0" applyFont="1" applyFill="1" applyAlignment="1">
      <alignment wrapText="1"/>
    </xf>
    <xf numFmtId="0" fontId="56" fillId="0" borderId="9" xfId="0" applyFont="1" applyBorder="1"/>
    <xf numFmtId="0" fontId="57" fillId="0" borderId="10" xfId="0" applyFont="1" applyBorder="1" applyAlignment="1">
      <alignment wrapText="1"/>
    </xf>
    <xf numFmtId="0" fontId="56" fillId="0" borderId="10" xfId="0" applyFont="1" applyBorder="1"/>
    <xf numFmtId="0" fontId="56" fillId="0" borderId="11" xfId="0" applyFont="1" applyBorder="1" applyAlignment="1">
      <alignment horizontal="right"/>
    </xf>
    <xf numFmtId="0" fontId="0" fillId="6" borderId="14" xfId="0" applyFill="1" applyBorder="1"/>
    <xf numFmtId="0" fontId="53" fillId="6" borderId="0" xfId="0" applyFont="1" applyFill="1" applyBorder="1" applyAlignment="1">
      <alignment wrapText="1"/>
    </xf>
    <xf numFmtId="0" fontId="0" fillId="6" borderId="0" xfId="0" applyFill="1" applyBorder="1"/>
    <xf numFmtId="1" fontId="0" fillId="6" borderId="15" xfId="0" applyNumberFormat="1" applyFill="1" applyBorder="1"/>
    <xf numFmtId="0" fontId="0" fillId="40" borderId="14" xfId="0" applyFill="1" applyBorder="1"/>
    <xf numFmtId="0" fontId="53" fillId="40" borderId="0" xfId="0" applyFont="1" applyFill="1" applyBorder="1" applyAlignment="1">
      <alignment wrapText="1"/>
    </xf>
    <xf numFmtId="0" fontId="0" fillId="40" borderId="0" xfId="0" applyFill="1" applyBorder="1"/>
    <xf numFmtId="1" fontId="0" fillId="40" borderId="15" xfId="0" applyNumberFormat="1" applyFill="1" applyBorder="1"/>
    <xf numFmtId="0" fontId="0" fillId="40" borderId="15" xfId="0" applyFill="1" applyBorder="1"/>
    <xf numFmtId="0" fontId="6" fillId="0" borderId="14" xfId="0" applyFont="1" applyBorder="1"/>
    <xf numFmtId="0" fontId="55" fillId="0" borderId="0" xfId="0" applyFont="1" applyBorder="1" applyAlignment="1">
      <alignment wrapText="1"/>
    </xf>
    <xf numFmtId="0" fontId="6" fillId="0" borderId="0" xfId="0" applyFont="1" applyBorder="1"/>
    <xf numFmtId="1" fontId="6" fillId="0" borderId="15" xfId="0" applyNumberFormat="1" applyFont="1" applyBorder="1"/>
    <xf numFmtId="1" fontId="2" fillId="6" borderId="15" xfId="0" applyNumberFormat="1" applyFont="1" applyFill="1" applyBorder="1"/>
    <xf numFmtId="0" fontId="0" fillId="6" borderId="15" xfId="0" applyFill="1" applyBorder="1"/>
    <xf numFmtId="9" fontId="0" fillId="6" borderId="15" xfId="0" applyNumberFormat="1" applyFill="1" applyBorder="1"/>
    <xf numFmtId="10" fontId="0" fillId="40" borderId="15" xfId="0" applyNumberFormat="1" applyFill="1" applyBorder="1"/>
    <xf numFmtId="0" fontId="53" fillId="0" borderId="0" xfId="0" applyFont="1" applyBorder="1" applyAlignment="1">
      <alignment wrapText="1"/>
    </xf>
    <xf numFmtId="0" fontId="6" fillId="0" borderId="12" xfId="0" applyFont="1" applyBorder="1"/>
    <xf numFmtId="0" fontId="55" fillId="0" borderId="8" xfId="0" applyFont="1" applyBorder="1" applyAlignment="1">
      <alignment wrapText="1"/>
    </xf>
    <xf numFmtId="0" fontId="6" fillId="0" borderId="8" xfId="0" applyFont="1" applyBorder="1"/>
    <xf numFmtId="1" fontId="6" fillId="0" borderId="13" xfId="0" applyNumberFormat="1" applyFont="1" applyBorder="1"/>
    <xf numFmtId="1" fontId="0" fillId="42" borderId="3" xfId="0" applyNumberFormat="1" applyFill="1" applyBorder="1"/>
    <xf numFmtId="3" fontId="0" fillId="0" borderId="0" xfId="0" applyNumberFormat="1"/>
    <xf numFmtId="11" fontId="0" fillId="0" borderId="0" xfId="0" applyNumberFormat="1"/>
    <xf numFmtId="17" fontId="0" fillId="0" borderId="0" xfId="0" applyNumberFormat="1"/>
    <xf numFmtId="16" fontId="0" fillId="0" borderId="0" xfId="0" applyNumberFormat="1"/>
    <xf numFmtId="0" fontId="12" fillId="6" borderId="11" xfId="0" applyFont="1" applyFill="1" applyBorder="1"/>
    <xf numFmtId="0" fontId="59" fillId="6" borderId="13" xfId="0" applyFont="1" applyFill="1" applyBorder="1"/>
    <xf numFmtId="0" fontId="59" fillId="6" borderId="12" xfId="0" applyFont="1" applyFill="1" applyBorder="1" applyAlignment="1">
      <alignment horizontal="right"/>
    </xf>
    <xf numFmtId="165" fontId="0" fillId="14" borderId="0" xfId="0" applyNumberFormat="1" applyFill="1"/>
    <xf numFmtId="0" fontId="2" fillId="6" borderId="0" xfId="0" applyFont="1" applyFill="1"/>
    <xf numFmtId="0" fontId="60" fillId="6" borderId="0" xfId="0" applyFont="1" applyFill="1"/>
    <xf numFmtId="2" fontId="2" fillId="6" borderId="0" xfId="0" applyNumberFormat="1" applyFont="1" applyFill="1"/>
    <xf numFmtId="172" fontId="2" fillId="6" borderId="0" xfId="0" applyNumberFormat="1" applyFont="1" applyFill="1"/>
    <xf numFmtId="164" fontId="0" fillId="14" borderId="0" xfId="0" applyNumberFormat="1" applyFill="1" applyBorder="1"/>
    <xf numFmtId="3" fontId="0" fillId="0" borderId="0" xfId="0" applyNumberFormat="1" applyAlignment="1">
      <alignment horizontal="left"/>
    </xf>
    <xf numFmtId="11" fontId="0" fillId="0" borderId="0" xfId="0" applyNumberFormat="1" applyAlignment="1">
      <alignment horizontal="left"/>
    </xf>
    <xf numFmtId="4" fontId="0" fillId="0" borderId="0" xfId="0" applyNumberFormat="1" applyAlignment="1">
      <alignment horizontal="left"/>
    </xf>
    <xf numFmtId="0" fontId="53" fillId="14" borderId="0" xfId="0" applyFont="1" applyFill="1"/>
    <xf numFmtId="0" fontId="16" fillId="0" borderId="0" xfId="0" applyFont="1" applyAlignment="1">
      <alignment horizontal="right"/>
    </xf>
    <xf numFmtId="0" fontId="61" fillId="14" borderId="0" xfId="0" applyFont="1" applyFill="1"/>
    <xf numFmtId="0" fontId="62" fillId="14" borderId="0" xfId="0" applyFont="1" applyFill="1"/>
    <xf numFmtId="0" fontId="62" fillId="14" borderId="4" xfId="0" applyFont="1" applyFill="1" applyBorder="1"/>
    <xf numFmtId="1" fontId="62" fillId="14" borderId="4" xfId="0" applyNumberFormat="1" applyFont="1" applyFill="1" applyBorder="1"/>
    <xf numFmtId="0" fontId="62" fillId="14" borderId="5" xfId="0" applyFont="1" applyFill="1" applyBorder="1"/>
    <xf numFmtId="0" fontId="62" fillId="14" borderId="6" xfId="0" applyFont="1" applyFill="1" applyBorder="1"/>
    <xf numFmtId="9" fontId="62" fillId="14" borderId="4" xfId="0" applyNumberFormat="1" applyFont="1" applyFill="1" applyBorder="1"/>
    <xf numFmtId="165" fontId="62" fillId="14" borderId="4" xfId="0" applyNumberFormat="1" applyFont="1" applyFill="1" applyBorder="1"/>
    <xf numFmtId="9" fontId="62" fillId="14" borderId="6" xfId="0" applyNumberFormat="1" applyFont="1" applyFill="1" applyBorder="1"/>
    <xf numFmtId="0" fontId="62" fillId="14" borderId="14" xfId="0" applyFont="1" applyFill="1" applyBorder="1"/>
    <xf numFmtId="0" fontId="62" fillId="14" borderId="7" xfId="0" applyFont="1" applyFill="1" applyBorder="1"/>
    <xf numFmtId="0" fontId="62" fillId="14" borderId="13" xfId="0" applyFont="1" applyFill="1" applyBorder="1"/>
    <xf numFmtId="0" fontId="62" fillId="14" borderId="12" xfId="0" applyFont="1" applyFill="1" applyBorder="1"/>
    <xf numFmtId="164" fontId="62" fillId="14" borderId="4" xfId="0" applyNumberFormat="1" applyFont="1" applyFill="1" applyBorder="1"/>
    <xf numFmtId="164" fontId="62" fillId="14" borderId="6" xfId="0" applyNumberFormat="1" applyFont="1" applyFill="1" applyBorder="1"/>
    <xf numFmtId="0" fontId="62" fillId="14" borderId="0" xfId="0" applyFont="1" applyFill="1" applyBorder="1"/>
    <xf numFmtId="0" fontId="15" fillId="0" borderId="0" xfId="0" applyFont="1" applyAlignment="1">
      <alignment horizontal="left" wrapText="1"/>
    </xf>
    <xf numFmtId="0" fontId="18" fillId="0" borderId="0" xfId="0" applyFont="1" applyAlignment="1">
      <alignment horizontal="left" wrapText="1"/>
    </xf>
  </cellXfs>
  <cellStyles count="74">
    <cellStyle name="20% - Accent1" xfId="2"/>
    <cellStyle name="20% - Accent2" xfId="3"/>
    <cellStyle name="20% - Accent3" xfId="4"/>
    <cellStyle name="20% - Accent4" xfId="5"/>
    <cellStyle name="20% - Accent5" xfId="6"/>
    <cellStyle name="20% - Accent6" xfId="7"/>
    <cellStyle name="40% - Accent1" xfId="8"/>
    <cellStyle name="40% - Accent2" xfId="9"/>
    <cellStyle name="40% - Accent3" xfId="10"/>
    <cellStyle name="40% - Accent4" xfId="11"/>
    <cellStyle name="40% - Accent5" xfId="12"/>
    <cellStyle name="40% - Accent6" xfId="13"/>
    <cellStyle name="60% - Accent1" xfId="14"/>
    <cellStyle name="60% - Accent2" xfId="15"/>
    <cellStyle name="60% - Accent3" xfId="16"/>
    <cellStyle name="60% - Accent4" xfId="17"/>
    <cellStyle name="60% - Accent5" xfId="18"/>
    <cellStyle name="60% - Accent6" xfId="19"/>
    <cellStyle name="A4 Auto Format" xfId="20"/>
    <cellStyle name="A4 Auto Format 2" xfId="21"/>
    <cellStyle name="A4 No Format" xfId="22"/>
    <cellStyle name="A4 Normal" xfId="23"/>
    <cellStyle name="A4 Normal 2" xfId="24"/>
    <cellStyle name="Accent1" xfId="25"/>
    <cellStyle name="Accent2" xfId="26"/>
    <cellStyle name="Accent3" xfId="27"/>
    <cellStyle name="Accent4" xfId="28"/>
    <cellStyle name="Accent5" xfId="29"/>
    <cellStyle name="Accent6" xfId="30"/>
    <cellStyle name="Bad" xfId="31"/>
    <cellStyle name="Bold GHG Numbers (0.00)" xfId="32"/>
    <cellStyle name="Calculation" xfId="33"/>
    <cellStyle name="Check Cell" xfId="34"/>
    <cellStyle name="Comma [0]" xfId="35"/>
    <cellStyle name="Cover" xfId="36"/>
    <cellStyle name="Currency [0]" xfId="37"/>
    <cellStyle name="Euro" xfId="38"/>
    <cellStyle name="Excel Built-in Hyperlink" xfId="39"/>
    <cellStyle name="Explanatory Text" xfId="40"/>
    <cellStyle name="Good" xfId="41"/>
    <cellStyle name="Heading" xfId="42"/>
    <cellStyle name="Heading 1" xfId="43"/>
    <cellStyle name="Heading 2" xfId="44"/>
    <cellStyle name="Heading 3" xfId="45"/>
    <cellStyle name="Heading 4" xfId="46"/>
    <cellStyle name="Heading1" xfId="47"/>
    <cellStyle name="Hyperlink 2" xfId="48"/>
    <cellStyle name="Input" xfId="49"/>
    <cellStyle name="Linked Cell" xfId="50"/>
    <cellStyle name="Menu" xfId="51"/>
    <cellStyle name="Normal 2" xfId="52"/>
    <cellStyle name="Normal GHG Numbers (0.00)" xfId="53"/>
    <cellStyle name="Normal_Compilation_Final" xfId="54"/>
    <cellStyle name="Note" xfId="55"/>
    <cellStyle name="Null" xfId="56"/>
    <cellStyle name="Output" xfId="57"/>
    <cellStyle name="Prozent" xfId="1" builtinId="5"/>
    <cellStyle name="Prozent 2" xfId="58"/>
    <cellStyle name="Prozent 3" xfId="59"/>
    <cellStyle name="Result" xfId="60"/>
    <cellStyle name="Result2" xfId="61"/>
    <cellStyle name="Standaard2" xfId="62"/>
    <cellStyle name="Standard" xfId="0" builtinId="0"/>
    <cellStyle name="Standard 2" xfId="63"/>
    <cellStyle name="Standard 3" xfId="64"/>
    <cellStyle name="Standard 4" xfId="65"/>
    <cellStyle name="Standard 5" xfId="66"/>
    <cellStyle name="Standard 6" xfId="67"/>
    <cellStyle name="Standard 7" xfId="68"/>
    <cellStyle name="Standard1" xfId="69"/>
    <cellStyle name="Title" xfId="70"/>
    <cellStyle name="Total" xfId="71"/>
    <cellStyle name="Warning Text" xfId="72"/>
    <cellStyle name="Year" xfId="7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'Cost of solar per country_inEUR'!$H$2</c:f>
          <c:strCache>
            <c:ptCount val="1"/>
            <c:pt idx="0">
              <c:v>Levelized Cost of electricity from large scale solar PV: United Kingdom</c:v>
            </c:pt>
          </c:strCache>
        </c:strRef>
      </c:tx>
      <c:layout>
        <c:manualLayout>
          <c:xMode val="edge"/>
          <c:yMode val="edge"/>
          <c:x val="3.4570963533496334E-2"/>
          <c:y val="2.8323188313571116E-2"/>
        </c:manualLayout>
      </c:layout>
      <c:overlay val="1"/>
    </c:title>
    <c:autoTitleDeleted val="0"/>
    <c:plotArea>
      <c:layout>
        <c:manualLayout>
          <c:layoutTarget val="inner"/>
          <c:xMode val="edge"/>
          <c:yMode val="edge"/>
          <c:x val="6.7712599505864307E-2"/>
          <c:y val="0.40674003187578167"/>
          <c:w val="0.88449117633100971"/>
          <c:h val="0.51568647481029739"/>
        </c:manualLayout>
      </c:layout>
      <c:barChart>
        <c:barDir val="col"/>
        <c:grouping val="stacked"/>
        <c:varyColors val="0"/>
        <c:ser>
          <c:idx val="0"/>
          <c:order val="0"/>
          <c:spPr>
            <a:noFill/>
          </c:spPr>
          <c:invertIfNegative val="0"/>
          <c:cat>
            <c:strRef>
              <c:f>'Cost of solar per country_inEUR'!$AP$73:$BV$73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'Cost of solar per country_inEUR'!$AP$74:$BV$74</c:f>
              <c:numCache>
                <c:formatCode>General</c:formatCode>
                <c:ptCount val="33"/>
                <c:pt idx="1">
                  <c:v>7.3475431998910654</c:v>
                </c:pt>
                <c:pt idx="2">
                  <c:v>0</c:v>
                </c:pt>
                <c:pt idx="3">
                  <c:v>0</c:v>
                </c:pt>
                <c:pt idx="9">
                  <c:v>5.4549805112323764</c:v>
                </c:pt>
                <c:pt idx="10">
                  <c:v>0</c:v>
                </c:pt>
                <c:pt idx="11">
                  <c:v>0</c:v>
                </c:pt>
                <c:pt idx="17">
                  <c:v>4.0010444252908384</c:v>
                </c:pt>
                <c:pt idx="18">
                  <c:v>0</c:v>
                </c:pt>
                <c:pt idx="19">
                  <c:v>0</c:v>
                </c:pt>
                <c:pt idx="29">
                  <c:v>2.5561503751898154</c:v>
                </c:pt>
                <c:pt idx="30">
                  <c:v>0</c:v>
                </c:pt>
                <c:pt idx="31">
                  <c:v>0</c:v>
                </c:pt>
              </c:numCache>
            </c:numRef>
          </c:val>
        </c:ser>
        <c:ser>
          <c:idx val="1"/>
          <c:order val="1"/>
          <c:spPr>
            <a:solidFill>
              <a:schemeClr val="accent2"/>
            </a:solidFill>
          </c:spPr>
          <c:invertIfNegative val="0"/>
          <c:cat>
            <c:strRef>
              <c:f>'Cost of solar per country_inEUR'!$AP$73:$BV$73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'Cost of solar per country_inEUR'!$AP$75:$BV$75</c:f>
              <c:numCache>
                <c:formatCode>General</c:formatCode>
                <c:ptCount val="33"/>
                <c:pt idx="1">
                  <c:v>4.3405892675013291</c:v>
                </c:pt>
                <c:pt idx="2">
                  <c:v>0</c:v>
                </c:pt>
                <c:pt idx="3">
                  <c:v>0</c:v>
                </c:pt>
                <c:pt idx="9">
                  <c:v>3.8931045391578376</c:v>
                </c:pt>
                <c:pt idx="10">
                  <c:v>0</c:v>
                </c:pt>
                <c:pt idx="11">
                  <c:v>0</c:v>
                </c:pt>
                <c:pt idx="17">
                  <c:v>4.0387192012673845</c:v>
                </c:pt>
                <c:pt idx="18">
                  <c:v>0</c:v>
                </c:pt>
                <c:pt idx="19">
                  <c:v>0</c:v>
                </c:pt>
                <c:pt idx="29">
                  <c:v>3.9251945513966757</c:v>
                </c:pt>
                <c:pt idx="30">
                  <c:v>0</c:v>
                </c:pt>
                <c:pt idx="31">
                  <c:v>0</c:v>
                </c:pt>
              </c:numCache>
            </c:numRef>
          </c:val>
        </c:ser>
        <c:ser>
          <c:idx val="2"/>
          <c:order val="2"/>
          <c:spPr>
            <a:noFill/>
          </c:spPr>
          <c:invertIfNegative val="0"/>
          <c:cat>
            <c:strRef>
              <c:f>'Cost of solar per country_inEUR'!$AP$73:$BV$73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'Cost of solar per country_inEUR'!$AP$76:$BV$76</c:f>
              <c:numCache>
                <c:formatCode>General</c:formatCode>
                <c:ptCount val="33"/>
                <c:pt idx="1">
                  <c:v>0</c:v>
                </c:pt>
                <c:pt idx="2">
                  <c:v>8.8405444199742558</c:v>
                </c:pt>
                <c:pt idx="3">
                  <c:v>0</c:v>
                </c:pt>
                <c:pt idx="9">
                  <c:v>0</c:v>
                </c:pt>
                <c:pt idx="10">
                  <c:v>6.5306950729897801</c:v>
                </c:pt>
                <c:pt idx="11">
                  <c:v>0</c:v>
                </c:pt>
                <c:pt idx="17">
                  <c:v>0</c:v>
                </c:pt>
                <c:pt idx="18">
                  <c:v>4.7579051187921291</c:v>
                </c:pt>
                <c:pt idx="19">
                  <c:v>0</c:v>
                </c:pt>
                <c:pt idx="29">
                  <c:v>0</c:v>
                </c:pt>
                <c:pt idx="30">
                  <c:v>3.0275650815649575</c:v>
                </c:pt>
                <c:pt idx="31">
                  <c:v>0</c:v>
                </c:pt>
              </c:numCache>
            </c:numRef>
          </c:val>
        </c:ser>
        <c:ser>
          <c:idx val="3"/>
          <c:order val="3"/>
          <c:invertIfNegative val="0"/>
          <c:cat>
            <c:strRef>
              <c:f>'Cost of solar per country_inEUR'!$AP$73:$BV$73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'Cost of solar per country_inEUR'!$AP$77:$BV$77</c:f>
              <c:numCache>
                <c:formatCode>General</c:formatCode>
                <c:ptCount val="33"/>
                <c:pt idx="1">
                  <c:v>0</c:v>
                </c:pt>
                <c:pt idx="2">
                  <c:v>5.2743980628777027</c:v>
                </c:pt>
                <c:pt idx="3">
                  <c:v>0</c:v>
                </c:pt>
                <c:pt idx="9">
                  <c:v>0</c:v>
                </c:pt>
                <c:pt idx="10">
                  <c:v>4.7531447482891744</c:v>
                </c:pt>
                <c:pt idx="11">
                  <c:v>0</c:v>
                </c:pt>
                <c:pt idx="17">
                  <c:v>0</c:v>
                </c:pt>
                <c:pt idx="18">
                  <c:v>4.9899451562777379</c:v>
                </c:pt>
                <c:pt idx="19">
                  <c:v>0</c:v>
                </c:pt>
                <c:pt idx="29">
                  <c:v>0</c:v>
                </c:pt>
                <c:pt idx="30">
                  <c:v>4.9335582510880762</c:v>
                </c:pt>
                <c:pt idx="31">
                  <c:v>0</c:v>
                </c:pt>
              </c:numCache>
            </c:numRef>
          </c:val>
        </c:ser>
        <c:ser>
          <c:idx val="4"/>
          <c:order val="4"/>
          <c:spPr>
            <a:noFill/>
          </c:spPr>
          <c:invertIfNegative val="0"/>
          <c:cat>
            <c:strRef>
              <c:f>'Cost of solar per country_inEUR'!$AP$73:$BV$73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'Cost of solar per country_inEUR'!$AP$78:$BV$78</c:f>
              <c:numCache>
                <c:formatCode>General</c:formatCode>
                <c:ptCount val="33"/>
                <c:pt idx="1">
                  <c:v>0</c:v>
                </c:pt>
                <c:pt idx="2">
                  <c:v>0</c:v>
                </c:pt>
                <c:pt idx="3">
                  <c:v>10.463406637578215</c:v>
                </c:pt>
                <c:pt idx="9">
                  <c:v>0</c:v>
                </c:pt>
                <c:pt idx="10">
                  <c:v>0</c:v>
                </c:pt>
                <c:pt idx="11">
                  <c:v>7.7010082705162031</c:v>
                </c:pt>
                <c:pt idx="17">
                  <c:v>0</c:v>
                </c:pt>
                <c:pt idx="18">
                  <c:v>0</c:v>
                </c:pt>
                <c:pt idx="19">
                  <c:v>5.582238291823912</c:v>
                </c:pt>
                <c:pt idx="29">
                  <c:v>0</c:v>
                </c:pt>
                <c:pt idx="30">
                  <c:v>0</c:v>
                </c:pt>
                <c:pt idx="31">
                  <c:v>3.5406452758237505</c:v>
                </c:pt>
              </c:numCache>
            </c:numRef>
          </c:val>
        </c:ser>
        <c:ser>
          <c:idx val="5"/>
          <c:order val="5"/>
          <c:invertIfNegative val="0"/>
          <c:cat>
            <c:strRef>
              <c:f>'Cost of solar per country_inEUR'!$AP$73:$BV$73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'Cost of solar per country_inEUR'!$AP$79:$BV$79</c:f>
              <c:numCache>
                <c:formatCode>General</c:formatCode>
                <c:ptCount val="33"/>
                <c:pt idx="1">
                  <c:v>0</c:v>
                </c:pt>
                <c:pt idx="2">
                  <c:v>0</c:v>
                </c:pt>
                <c:pt idx="3">
                  <c:v>6.2900829857654674</c:v>
                </c:pt>
                <c:pt idx="9">
                  <c:v>0</c:v>
                </c:pt>
                <c:pt idx="10">
                  <c:v>0</c:v>
                </c:pt>
                <c:pt idx="11">
                  <c:v>5.6891433665450446</c:v>
                </c:pt>
                <c:pt idx="17">
                  <c:v>0</c:v>
                </c:pt>
                <c:pt idx="18">
                  <c:v>0</c:v>
                </c:pt>
                <c:pt idx="19">
                  <c:v>6.025469354954974</c:v>
                </c:pt>
                <c:pt idx="29">
                  <c:v>0</c:v>
                </c:pt>
                <c:pt idx="30">
                  <c:v>0</c:v>
                </c:pt>
                <c:pt idx="31">
                  <c:v>6.0300826552418112</c:v>
                </c:pt>
              </c:numCache>
            </c:numRef>
          </c:val>
        </c:ser>
        <c:ser>
          <c:idx val="6"/>
          <c:order val="6"/>
          <c:invertIfNegative val="0"/>
          <c:dPt>
            <c:idx val="3"/>
            <c:invertIfNegative val="0"/>
            <c:bubble3D val="0"/>
            <c:spPr>
              <a:noFill/>
            </c:spPr>
          </c:dPt>
          <c:dPt>
            <c:idx val="13"/>
            <c:invertIfNegative val="0"/>
            <c:bubble3D val="0"/>
            <c:spPr>
              <a:noFill/>
            </c:spPr>
          </c:dPt>
          <c:dPt>
            <c:idx val="23"/>
            <c:invertIfNegative val="0"/>
            <c:bubble3D val="0"/>
            <c:spPr>
              <a:noFill/>
            </c:spPr>
          </c:dPt>
          <c:dPt>
            <c:idx val="38"/>
            <c:invertIfNegative val="0"/>
            <c:bubble3D val="0"/>
            <c:spPr>
              <a:noFill/>
            </c:spPr>
          </c:dPt>
          <c:cat>
            <c:strRef>
              <c:f>'Cost of solar per country_inEUR'!$AP$73:$BV$73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'Cost of solar per country_inEUR'!$AP$80:$BV$80</c:f>
              <c:numCache>
                <c:formatCode>General</c:formatCode>
                <c:ptCount val="33"/>
                <c:pt idx="1">
                  <c:v>0</c:v>
                </c:pt>
                <c:pt idx="2">
                  <c:v>0</c:v>
                </c:pt>
                <c:pt idx="3">
                  <c:v>0</c:v>
                </c:pt>
                <c:pt idx="9">
                  <c:v>0</c:v>
                </c:pt>
                <c:pt idx="10">
                  <c:v>0</c:v>
                </c:pt>
                <c:pt idx="11">
                  <c:v>0</c:v>
                </c:pt>
                <c:pt idx="17">
                  <c:v>0</c:v>
                </c:pt>
                <c:pt idx="18">
                  <c:v>0</c:v>
                </c:pt>
                <c:pt idx="19">
                  <c:v>0</c:v>
                </c:pt>
                <c:pt idx="29">
                  <c:v>0</c:v>
                </c:pt>
                <c:pt idx="30">
                  <c:v>0</c:v>
                </c:pt>
                <c:pt idx="31">
                  <c:v>0</c:v>
                </c:pt>
              </c:numCache>
            </c:numRef>
          </c:val>
        </c:ser>
        <c:ser>
          <c:idx val="7"/>
          <c:order val="7"/>
          <c:invertIfNegative val="0"/>
          <c:cat>
            <c:strRef>
              <c:f>'Cost of solar per country_inEUR'!$AP$73:$BV$73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'Cost of solar per country_inEUR'!$AP$81:$BV$81</c:f>
              <c:numCache>
                <c:formatCode>General</c:formatCode>
                <c:ptCount val="33"/>
                <c:pt idx="1">
                  <c:v>0</c:v>
                </c:pt>
                <c:pt idx="2">
                  <c:v>0</c:v>
                </c:pt>
                <c:pt idx="3">
                  <c:v>0</c:v>
                </c:pt>
                <c:pt idx="9">
                  <c:v>0</c:v>
                </c:pt>
                <c:pt idx="10">
                  <c:v>0</c:v>
                </c:pt>
                <c:pt idx="11">
                  <c:v>0</c:v>
                </c:pt>
                <c:pt idx="17">
                  <c:v>0</c:v>
                </c:pt>
                <c:pt idx="18">
                  <c:v>0</c:v>
                </c:pt>
                <c:pt idx="19">
                  <c:v>0</c:v>
                </c:pt>
                <c:pt idx="29">
                  <c:v>0</c:v>
                </c:pt>
                <c:pt idx="30">
                  <c:v>0</c:v>
                </c:pt>
                <c:pt idx="31">
                  <c:v>0</c:v>
                </c:pt>
              </c:numCache>
            </c:numRef>
          </c:val>
        </c:ser>
        <c:dLbls>
          <c:showLegendKey val="0"/>
          <c:showVal val="0"/>
          <c:showCatName val="0"/>
          <c:showSerName val="0"/>
          <c:showPercent val="0"/>
          <c:showBubbleSize val="0"/>
        </c:dLbls>
        <c:gapWidth val="30"/>
        <c:overlap val="100"/>
        <c:axId val="281152512"/>
        <c:axId val="281752320"/>
      </c:barChart>
      <c:catAx>
        <c:axId val="281152512"/>
        <c:scaling>
          <c:orientation val="minMax"/>
        </c:scaling>
        <c:delete val="1"/>
        <c:axPos val="b"/>
        <c:numFmt formatCode="General" sourceLinked="1"/>
        <c:majorTickMark val="out"/>
        <c:minorTickMark val="none"/>
        <c:tickLblPos val="nextTo"/>
        <c:crossAx val="281752320"/>
        <c:crosses val="autoZero"/>
        <c:auto val="1"/>
        <c:lblAlgn val="ctr"/>
        <c:lblOffset val="100"/>
        <c:noMultiLvlLbl val="0"/>
      </c:catAx>
      <c:valAx>
        <c:axId val="281752320"/>
        <c:scaling>
          <c:orientation val="minMax"/>
        </c:scaling>
        <c:delete val="0"/>
        <c:axPos val="l"/>
        <c:majorGridlines>
          <c:spPr>
            <a:ln>
              <a:solidFill>
                <a:schemeClr val="tx2">
                  <a:lumMod val="40000"/>
                  <a:lumOff val="60000"/>
                </a:schemeClr>
              </a:solidFill>
            </a:ln>
          </c:spPr>
        </c:majorGridlines>
        <c:numFmt formatCode="0" sourceLinked="0"/>
        <c:majorTickMark val="out"/>
        <c:minorTickMark val="none"/>
        <c:tickLblPos val="nextTo"/>
        <c:crossAx val="281152512"/>
        <c:crosses val="autoZero"/>
        <c:crossBetween val="between"/>
        <c:majorUnit val="2"/>
      </c:valAx>
    </c:plotArea>
    <c:plotVisOnly val="1"/>
    <c:dispBlanksAs val="gap"/>
    <c:showDLblsOverMax val="0"/>
  </c:chart>
  <c:txPr>
    <a:bodyPr/>
    <a:lstStyle/>
    <a:p>
      <a:pPr>
        <a:defRPr sz="1400"/>
      </a:pPr>
      <a:endParaRPr lang="de-DE"/>
    </a:p>
  </c:txPr>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 other currency'!$H$2</c:f>
          <c:strCache>
            <c:ptCount val="1"/>
            <c:pt idx="0">
              <c:v>Levelized Cost of electricity from large scale solar PV: United Kingdom</c:v>
            </c:pt>
          </c:strCache>
        </c:strRef>
      </c:tx>
      <c:layout>
        <c:manualLayout>
          <c:xMode val="edge"/>
          <c:yMode val="edge"/>
          <c:x val="4.6142978595877106E-2"/>
          <c:y val="4.4046462647071426E-2"/>
        </c:manualLayout>
      </c:layout>
      <c:overlay val="1"/>
    </c:title>
    <c:autoTitleDeleted val="0"/>
    <c:plotArea>
      <c:layout>
        <c:manualLayout>
          <c:layoutTarget val="inner"/>
          <c:xMode val="edge"/>
          <c:yMode val="edge"/>
          <c:x val="0.12091103174297925"/>
          <c:y val="0.40674003187578167"/>
          <c:w val="0.83129279211866569"/>
          <c:h val="0.49163777160939609"/>
        </c:manualLayout>
      </c:layout>
      <c:barChart>
        <c:barDir val="col"/>
        <c:grouping val="stacked"/>
        <c:varyColors val="0"/>
        <c:ser>
          <c:idx val="0"/>
          <c:order val="0"/>
          <c:spPr>
            <a:noFill/>
          </c:spPr>
          <c:invertIfNegative val="0"/>
          <c:cat>
            <c:strRef>
              <c:f>'...in other currency'!$AP$73:$BV$73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'...in other currency'!$AP$74:$BV$74</c:f>
              <c:numCache>
                <c:formatCode>General</c:formatCode>
                <c:ptCount val="33"/>
                <c:pt idx="1">
                  <c:v>60.360067387105104</c:v>
                </c:pt>
                <c:pt idx="2">
                  <c:v>0</c:v>
                </c:pt>
                <c:pt idx="3">
                  <c:v>0</c:v>
                </c:pt>
                <c:pt idx="9">
                  <c:v>44.812664899773978</c:v>
                </c:pt>
                <c:pt idx="10">
                  <c:v>0</c:v>
                </c:pt>
                <c:pt idx="11">
                  <c:v>0</c:v>
                </c:pt>
                <c:pt idx="17">
                  <c:v>32.86857995376424</c:v>
                </c:pt>
                <c:pt idx="18">
                  <c:v>0</c:v>
                </c:pt>
                <c:pt idx="19">
                  <c:v>0</c:v>
                </c:pt>
                <c:pt idx="29">
                  <c:v>20.998775332184337</c:v>
                </c:pt>
                <c:pt idx="30">
                  <c:v>0</c:v>
                </c:pt>
                <c:pt idx="31">
                  <c:v>0</c:v>
                </c:pt>
              </c:numCache>
            </c:numRef>
          </c:val>
        </c:ser>
        <c:ser>
          <c:idx val="1"/>
          <c:order val="1"/>
          <c:spPr>
            <a:solidFill>
              <a:schemeClr val="accent2"/>
            </a:solidFill>
          </c:spPr>
          <c:invertIfNegative val="0"/>
          <c:cat>
            <c:strRef>
              <c:f>'...in other currency'!$AP$73:$BV$73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'...in other currency'!$AP$75:$BV$75</c:f>
              <c:numCache>
                <c:formatCode>General</c:formatCode>
                <c:ptCount val="33"/>
                <c:pt idx="1">
                  <c:v>35.657940832523423</c:v>
                </c:pt>
                <c:pt idx="2">
                  <c:v>0</c:v>
                </c:pt>
                <c:pt idx="3">
                  <c:v>0</c:v>
                </c:pt>
                <c:pt idx="9">
                  <c:v>31.981853789181628</c:v>
                </c:pt>
                <c:pt idx="10">
                  <c:v>0</c:v>
                </c:pt>
                <c:pt idx="11">
                  <c:v>0</c:v>
                </c:pt>
                <c:pt idx="17">
                  <c:v>33.178078238411572</c:v>
                </c:pt>
                <c:pt idx="18">
                  <c:v>0</c:v>
                </c:pt>
                <c:pt idx="19">
                  <c:v>0</c:v>
                </c:pt>
                <c:pt idx="29">
                  <c:v>32.245473239723687</c:v>
                </c:pt>
                <c:pt idx="30">
                  <c:v>0</c:v>
                </c:pt>
                <c:pt idx="31">
                  <c:v>0</c:v>
                </c:pt>
              </c:numCache>
            </c:numRef>
          </c:val>
        </c:ser>
        <c:ser>
          <c:idx val="2"/>
          <c:order val="2"/>
          <c:spPr>
            <a:noFill/>
          </c:spPr>
          <c:invertIfNegative val="0"/>
          <c:cat>
            <c:strRef>
              <c:f>'...in other currency'!$AP$73:$BV$73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'...in other currency'!$AP$76:$BV$76</c:f>
              <c:numCache>
                <c:formatCode>General</c:formatCode>
                <c:ptCount val="33"/>
                <c:pt idx="1">
                  <c:v>0</c:v>
                </c:pt>
                <c:pt idx="2">
                  <c:v>72.625072410088521</c:v>
                </c:pt>
                <c:pt idx="3">
                  <c:v>0</c:v>
                </c:pt>
                <c:pt idx="9">
                  <c:v>0</c:v>
                </c:pt>
                <c:pt idx="10">
                  <c:v>53.649660024611052</c:v>
                </c:pt>
                <c:pt idx="11">
                  <c:v>0</c:v>
                </c:pt>
                <c:pt idx="17">
                  <c:v>0</c:v>
                </c:pt>
                <c:pt idx="18">
                  <c:v>39.086190550877348</c:v>
                </c:pt>
                <c:pt idx="19">
                  <c:v>0</c:v>
                </c:pt>
                <c:pt idx="29">
                  <c:v>0</c:v>
                </c:pt>
                <c:pt idx="30">
                  <c:v>24.871447145056131</c:v>
                </c:pt>
                <c:pt idx="31">
                  <c:v>0</c:v>
                </c:pt>
              </c:numCache>
            </c:numRef>
          </c:val>
        </c:ser>
        <c:ser>
          <c:idx val="3"/>
          <c:order val="3"/>
          <c:invertIfNegative val="0"/>
          <c:cat>
            <c:strRef>
              <c:f>'...in other currency'!$AP$73:$BV$73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'...in other currency'!$AP$77:$BV$77</c:f>
              <c:numCache>
                <c:formatCode>General</c:formatCode>
                <c:ptCount val="33"/>
                <c:pt idx="1">
                  <c:v>0</c:v>
                </c:pt>
                <c:pt idx="2">
                  <c:v>43.329180086540333</c:v>
                </c:pt>
                <c:pt idx="3">
                  <c:v>0</c:v>
                </c:pt>
                <c:pt idx="9">
                  <c:v>0</c:v>
                </c:pt>
                <c:pt idx="10">
                  <c:v>39.047084107195559</c:v>
                </c:pt>
                <c:pt idx="11">
                  <c:v>0</c:v>
                </c:pt>
                <c:pt idx="17">
                  <c:v>0</c:v>
                </c:pt>
                <c:pt idx="18">
                  <c:v>40.992399458821609</c:v>
                </c:pt>
                <c:pt idx="19">
                  <c:v>0</c:v>
                </c:pt>
                <c:pt idx="29">
                  <c:v>0</c:v>
                </c:pt>
                <c:pt idx="30">
                  <c:v>40.529181032688548</c:v>
                </c:pt>
                <c:pt idx="31">
                  <c:v>0</c:v>
                </c:pt>
              </c:numCache>
            </c:numRef>
          </c:val>
        </c:ser>
        <c:ser>
          <c:idx val="4"/>
          <c:order val="4"/>
          <c:spPr>
            <a:noFill/>
          </c:spPr>
          <c:invertIfNegative val="0"/>
          <c:cat>
            <c:strRef>
              <c:f>'...in other currency'!$AP$73:$BV$73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'...in other currency'!$AP$78:$BV$78</c:f>
              <c:numCache>
                <c:formatCode>General</c:formatCode>
                <c:ptCount val="33"/>
                <c:pt idx="1">
                  <c:v>0</c:v>
                </c:pt>
                <c:pt idx="2">
                  <c:v>0</c:v>
                </c:pt>
                <c:pt idx="3">
                  <c:v>85.95688552770504</c:v>
                </c:pt>
                <c:pt idx="9">
                  <c:v>0</c:v>
                </c:pt>
                <c:pt idx="10">
                  <c:v>0</c:v>
                </c:pt>
                <c:pt idx="11">
                  <c:v>63.263782942290618</c:v>
                </c:pt>
                <c:pt idx="17">
                  <c:v>0</c:v>
                </c:pt>
                <c:pt idx="18">
                  <c:v>0</c:v>
                </c:pt>
                <c:pt idx="19">
                  <c:v>45.858087567333442</c:v>
                </c:pt>
                <c:pt idx="29">
                  <c:v>0</c:v>
                </c:pt>
                <c:pt idx="30">
                  <c:v>0</c:v>
                </c:pt>
                <c:pt idx="31">
                  <c:v>29.086400940892112</c:v>
                </c:pt>
              </c:numCache>
            </c:numRef>
          </c:val>
        </c:ser>
        <c:ser>
          <c:idx val="5"/>
          <c:order val="5"/>
          <c:invertIfNegative val="0"/>
          <c:cat>
            <c:strRef>
              <c:f>'...in other currency'!$AP$73:$BV$73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'...in other currency'!$AP$79:$BV$79</c:f>
              <c:numCache>
                <c:formatCode>General</c:formatCode>
                <c:ptCount val="33"/>
                <c:pt idx="1">
                  <c:v>0</c:v>
                </c:pt>
                <c:pt idx="2">
                  <c:v>0</c:v>
                </c:pt>
                <c:pt idx="3">
                  <c:v>51.673031728063322</c:v>
                </c:pt>
                <c:pt idx="9">
                  <c:v>0</c:v>
                </c:pt>
                <c:pt idx="10">
                  <c:v>0</c:v>
                </c:pt>
                <c:pt idx="11">
                  <c:v>46.73631275616755</c:v>
                </c:pt>
                <c:pt idx="17">
                  <c:v>0</c:v>
                </c:pt>
                <c:pt idx="18">
                  <c:v>0</c:v>
                </c:pt>
                <c:pt idx="19">
                  <c:v>49.499230750955107</c:v>
                </c:pt>
                <c:pt idx="29">
                  <c:v>0</c:v>
                </c:pt>
                <c:pt idx="30">
                  <c:v>0</c:v>
                </c:pt>
                <c:pt idx="31">
                  <c:v>49.537129012811484</c:v>
                </c:pt>
              </c:numCache>
            </c:numRef>
          </c:val>
        </c:ser>
        <c:ser>
          <c:idx val="6"/>
          <c:order val="6"/>
          <c:invertIfNegative val="0"/>
          <c:dPt>
            <c:idx val="3"/>
            <c:invertIfNegative val="0"/>
            <c:bubble3D val="0"/>
            <c:spPr>
              <a:noFill/>
            </c:spPr>
          </c:dPt>
          <c:dPt>
            <c:idx val="13"/>
            <c:invertIfNegative val="0"/>
            <c:bubble3D val="0"/>
            <c:spPr>
              <a:noFill/>
            </c:spPr>
          </c:dPt>
          <c:dPt>
            <c:idx val="23"/>
            <c:invertIfNegative val="0"/>
            <c:bubble3D val="0"/>
            <c:spPr>
              <a:noFill/>
            </c:spPr>
          </c:dPt>
          <c:dPt>
            <c:idx val="38"/>
            <c:invertIfNegative val="0"/>
            <c:bubble3D val="0"/>
            <c:spPr>
              <a:noFill/>
            </c:spPr>
          </c:dPt>
          <c:cat>
            <c:strRef>
              <c:f>'...in other currency'!$AP$73:$BV$73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'...in other currency'!$AP$80:$BV$80</c:f>
              <c:numCache>
                <c:formatCode>General</c:formatCode>
                <c:ptCount val="33"/>
                <c:pt idx="1">
                  <c:v>0</c:v>
                </c:pt>
                <c:pt idx="2">
                  <c:v>0</c:v>
                </c:pt>
                <c:pt idx="3">
                  <c:v>0</c:v>
                </c:pt>
                <c:pt idx="9">
                  <c:v>0</c:v>
                </c:pt>
                <c:pt idx="10">
                  <c:v>0</c:v>
                </c:pt>
                <c:pt idx="11">
                  <c:v>0</c:v>
                </c:pt>
                <c:pt idx="17">
                  <c:v>0</c:v>
                </c:pt>
                <c:pt idx="18">
                  <c:v>0</c:v>
                </c:pt>
                <c:pt idx="19">
                  <c:v>0</c:v>
                </c:pt>
                <c:pt idx="29">
                  <c:v>0</c:v>
                </c:pt>
                <c:pt idx="30">
                  <c:v>0</c:v>
                </c:pt>
                <c:pt idx="31">
                  <c:v>0</c:v>
                </c:pt>
              </c:numCache>
            </c:numRef>
          </c:val>
        </c:ser>
        <c:ser>
          <c:idx val="7"/>
          <c:order val="7"/>
          <c:invertIfNegative val="0"/>
          <c:cat>
            <c:strRef>
              <c:f>'...in other currency'!$AP$73:$BV$73</c:f>
              <c:strCache>
                <c:ptCount val="32"/>
                <c:pt idx="1">
                  <c:v>5% WACC,  2015</c:v>
                </c:pt>
                <c:pt idx="2">
                  <c:v>7,5% WACC,  2015</c:v>
                </c:pt>
                <c:pt idx="3">
                  <c:v>10% WACC,  2015</c:v>
                </c:pt>
                <c:pt idx="9">
                  <c:v>5% WACC,  2025</c:v>
                </c:pt>
                <c:pt idx="10">
                  <c:v>7,5% WACC,  2025</c:v>
                </c:pt>
                <c:pt idx="11">
                  <c:v>10% WACC,  2025</c:v>
                </c:pt>
                <c:pt idx="17">
                  <c:v>5% WACC,  2035</c:v>
                </c:pt>
                <c:pt idx="18">
                  <c:v>7,5% WACC,  2035</c:v>
                </c:pt>
                <c:pt idx="19">
                  <c:v>10% WACC,  2035</c:v>
                </c:pt>
                <c:pt idx="29">
                  <c:v>5% WACC,  </c:v>
                </c:pt>
                <c:pt idx="30">
                  <c:v>7,5% WACC,  </c:v>
                </c:pt>
                <c:pt idx="31">
                  <c:v>10% WACC,  </c:v>
                </c:pt>
              </c:strCache>
            </c:strRef>
          </c:cat>
          <c:val>
            <c:numRef>
              <c:f>'...in other currency'!$AP$81:$BV$81</c:f>
              <c:numCache>
                <c:formatCode>General</c:formatCode>
                <c:ptCount val="33"/>
                <c:pt idx="1">
                  <c:v>0</c:v>
                </c:pt>
                <c:pt idx="2">
                  <c:v>0</c:v>
                </c:pt>
                <c:pt idx="3">
                  <c:v>0</c:v>
                </c:pt>
                <c:pt idx="9">
                  <c:v>0</c:v>
                </c:pt>
                <c:pt idx="10">
                  <c:v>0</c:v>
                </c:pt>
                <c:pt idx="11">
                  <c:v>0</c:v>
                </c:pt>
                <c:pt idx="17">
                  <c:v>0</c:v>
                </c:pt>
                <c:pt idx="18">
                  <c:v>0</c:v>
                </c:pt>
                <c:pt idx="19">
                  <c:v>0</c:v>
                </c:pt>
                <c:pt idx="29">
                  <c:v>0</c:v>
                </c:pt>
                <c:pt idx="30">
                  <c:v>0</c:v>
                </c:pt>
                <c:pt idx="31">
                  <c:v>0</c:v>
                </c:pt>
              </c:numCache>
            </c:numRef>
          </c:val>
        </c:ser>
        <c:dLbls>
          <c:showLegendKey val="0"/>
          <c:showVal val="0"/>
          <c:showCatName val="0"/>
          <c:showSerName val="0"/>
          <c:showPercent val="0"/>
          <c:showBubbleSize val="0"/>
        </c:dLbls>
        <c:gapWidth val="30"/>
        <c:overlap val="100"/>
        <c:axId val="266441088"/>
        <c:axId val="266442624"/>
      </c:barChart>
      <c:catAx>
        <c:axId val="266441088"/>
        <c:scaling>
          <c:orientation val="minMax"/>
        </c:scaling>
        <c:delete val="1"/>
        <c:axPos val="b"/>
        <c:numFmt formatCode="General" sourceLinked="1"/>
        <c:majorTickMark val="out"/>
        <c:minorTickMark val="none"/>
        <c:tickLblPos val="nextTo"/>
        <c:crossAx val="266442624"/>
        <c:crosses val="autoZero"/>
        <c:auto val="1"/>
        <c:lblAlgn val="ctr"/>
        <c:lblOffset val="100"/>
        <c:noMultiLvlLbl val="0"/>
      </c:catAx>
      <c:valAx>
        <c:axId val="266442624"/>
        <c:scaling>
          <c:orientation val="minMax"/>
        </c:scaling>
        <c:delete val="0"/>
        <c:axPos val="l"/>
        <c:majorGridlines>
          <c:spPr>
            <a:ln>
              <a:solidFill>
                <a:schemeClr val="tx2">
                  <a:lumMod val="40000"/>
                  <a:lumOff val="60000"/>
                </a:schemeClr>
              </a:solidFill>
            </a:ln>
          </c:spPr>
        </c:majorGridlines>
        <c:numFmt formatCode="General" sourceLinked="0"/>
        <c:majorTickMark val="out"/>
        <c:minorTickMark val="none"/>
        <c:tickLblPos val="nextTo"/>
        <c:crossAx val="266441088"/>
        <c:crosses val="autoZero"/>
        <c:crossBetween val="between"/>
      </c:valAx>
    </c:plotArea>
    <c:plotVisOnly val="1"/>
    <c:dispBlanksAs val="gap"/>
    <c:showDLblsOverMax val="0"/>
  </c:chart>
  <c:txPr>
    <a:bodyPr/>
    <a:lstStyle/>
    <a:p>
      <a:pPr>
        <a:defRPr sz="1400"/>
      </a:pPr>
      <a:endParaRPr lang="de-DE"/>
    </a:p>
  </c:txPr>
  <c:printSettings>
    <c:headerFooter/>
    <c:pageMargins b="0.78740157499999996" l="0.7" r="0.7" t="0.78740157499999996"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3</xdr:col>
      <xdr:colOff>544286</xdr:colOff>
      <xdr:row>1</xdr:row>
      <xdr:rowOff>9525</xdr:rowOff>
    </xdr:from>
    <xdr:to>
      <xdr:col>9</xdr:col>
      <xdr:colOff>340920</xdr:colOff>
      <xdr:row>11</xdr:row>
      <xdr:rowOff>37741</xdr:rowOff>
    </xdr:to>
    <xdr:pic>
      <xdr:nvPicPr>
        <xdr:cNvPr id="2" name="Grafik 1" descr="C:\Dateien\AeroFS\Agora Allmende\Agora_Kommunikation\01_Corporate_Design\Logo\agora_logo_4C_großer_Energiewendeschriftzug.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30286" y="186418"/>
          <a:ext cx="4368634" cy="179714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xdr:row>
      <xdr:rowOff>0</xdr:rowOff>
    </xdr:from>
    <xdr:to>
      <xdr:col>2</xdr:col>
      <xdr:colOff>47625</xdr:colOff>
      <xdr:row>4</xdr:row>
      <xdr:rowOff>75565</xdr:rowOff>
    </xdr:to>
    <xdr:pic>
      <xdr:nvPicPr>
        <xdr:cNvPr id="2" name="Grafik 1" descr="C:\Dateien\AeroFS\Agora Allmende\Agora_Kommunikation\01_Corporate_Design\Logo\agora_logo_4C_großer_Energiewendeschriftzug.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180975"/>
          <a:ext cx="1828800" cy="751840"/>
        </a:xfrm>
        <a:prstGeom prst="rect">
          <a:avLst/>
        </a:prstGeom>
        <a:noFill/>
        <a:ln>
          <a:noFill/>
        </a:ln>
      </xdr:spPr>
    </xdr:pic>
    <xdr:clientData/>
  </xdr:twoCellAnchor>
  <xdr:twoCellAnchor>
    <xdr:from>
      <xdr:col>0</xdr:col>
      <xdr:colOff>171450</xdr:colOff>
      <xdr:row>6</xdr:row>
      <xdr:rowOff>66675</xdr:rowOff>
    </xdr:from>
    <xdr:to>
      <xdr:col>10</xdr:col>
      <xdr:colOff>0</xdr:colOff>
      <xdr:row>47</xdr:row>
      <xdr:rowOff>145676</xdr:rowOff>
    </xdr:to>
    <xdr:sp macro="" textlink="">
      <xdr:nvSpPr>
        <xdr:cNvPr id="3" name="Textfeld 2"/>
        <xdr:cNvSpPr txBox="1"/>
      </xdr:nvSpPr>
      <xdr:spPr>
        <a:xfrm>
          <a:off x="171450" y="1288116"/>
          <a:ext cx="7448550" cy="7430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Arial" panose="020B0604020202020204" pitchFamily="34" charset="0"/>
              <a:ea typeface="+mn-ea"/>
              <a:cs typeface="Arial" panose="020B0604020202020204" pitchFamily="34" charset="0"/>
            </a:rPr>
            <a:t>What</a:t>
          </a:r>
          <a:r>
            <a:rPr lang="de-DE" sz="1100" b="1" baseline="0">
              <a:solidFill>
                <a:schemeClr val="dk1"/>
              </a:solidFill>
              <a:effectLst/>
              <a:latin typeface="Arial" panose="020B0604020202020204" pitchFamily="34" charset="0"/>
              <a:ea typeface="+mn-ea"/>
              <a:cs typeface="Arial" panose="020B0604020202020204" pitchFamily="34" charset="0"/>
            </a:rPr>
            <a:t> is the purpose of this tool</a:t>
          </a:r>
          <a:r>
            <a:rPr lang="de-DE" sz="1100" b="1">
              <a:solidFill>
                <a:schemeClr val="dk1"/>
              </a:solidFill>
              <a:effectLst/>
              <a:latin typeface="Arial" panose="020B0604020202020204" pitchFamily="34" charset="0"/>
              <a:ea typeface="+mn-ea"/>
              <a:cs typeface="Arial" panose="020B0604020202020204" pitchFamily="34" charset="0"/>
            </a:rPr>
            <a:t>? </a:t>
          </a:r>
          <a:endParaRPr lang="de-DE">
            <a:effectLst/>
            <a:latin typeface="Arial" panose="020B0604020202020204" pitchFamily="34" charset="0"/>
            <a:cs typeface="Arial" panose="020B0604020202020204" pitchFamily="34" charset="0"/>
          </a:endParaRPr>
        </a:p>
        <a:p>
          <a:r>
            <a:rPr lang="de-DE" sz="1100" b="0">
              <a:solidFill>
                <a:schemeClr val="dk1"/>
              </a:solidFill>
              <a:effectLst/>
              <a:latin typeface="Arial" panose="020B0604020202020204" pitchFamily="34" charset="0"/>
              <a:ea typeface="+mn-ea"/>
              <a:cs typeface="Arial" panose="020B0604020202020204" pitchFamily="34" charset="0"/>
            </a:rPr>
            <a:t>Agora Energiewende aims</a:t>
          </a:r>
          <a:r>
            <a:rPr lang="de-DE" sz="1100" b="0" baseline="0">
              <a:solidFill>
                <a:schemeClr val="dk1"/>
              </a:solidFill>
              <a:effectLst/>
              <a:latin typeface="Arial" panose="020B0604020202020204" pitchFamily="34" charset="0"/>
              <a:ea typeface="+mn-ea"/>
              <a:cs typeface="Arial" panose="020B0604020202020204" pitchFamily="34" charset="0"/>
            </a:rPr>
            <a:t> to provide a simple tool to enable anybody interested  to calculate the  current and future cost for electricity produced by utility-scale photovoltaics in different countries, using standard parameters  based on the  study "Current and Future Cost of Photovoltaics" by Fraunhofer ISE or using own assumptions. </a:t>
          </a:r>
        </a:p>
        <a:p>
          <a:endParaRPr lang="de-DE" sz="1100" b="0" baseline="0">
            <a:solidFill>
              <a:schemeClr val="dk1"/>
            </a:solidFill>
            <a:effectLst/>
            <a:latin typeface="Arial" panose="020B0604020202020204" pitchFamily="34" charset="0"/>
            <a:ea typeface="+mn-ea"/>
            <a:cs typeface="Arial" panose="020B0604020202020204" pitchFamily="34" charset="0"/>
          </a:endParaRPr>
        </a:p>
        <a:p>
          <a:r>
            <a:rPr lang="de-DE" sz="1100" b="1" baseline="0">
              <a:solidFill>
                <a:schemeClr val="dk1"/>
              </a:solidFill>
              <a:effectLst/>
              <a:latin typeface="Arial" panose="020B0604020202020204" pitchFamily="34" charset="0"/>
              <a:ea typeface="+mn-ea"/>
              <a:cs typeface="Arial" panose="020B0604020202020204" pitchFamily="34" charset="0"/>
            </a:rPr>
            <a:t>How do I use this tool?</a:t>
          </a:r>
        </a:p>
        <a:p>
          <a:r>
            <a:rPr lang="de-DE" sz="1100" b="0" baseline="0">
              <a:solidFill>
                <a:schemeClr val="dk1"/>
              </a:solidFill>
              <a:effectLst/>
              <a:latin typeface="Arial" panose="020B0604020202020204" pitchFamily="34" charset="0"/>
              <a:ea typeface="+mn-ea"/>
              <a:cs typeface="Arial" panose="020B0604020202020204" pitchFamily="34" charset="0"/>
            </a:rPr>
            <a:t>To calculate the current and future cost of electricity from solar PV in  a specific country, go to the tab "Cost of solar per country_inEUR" and select the country of interest. The results will automatically be updated, using a database on  the range of expected power production within different countries.</a:t>
          </a:r>
        </a:p>
        <a:p>
          <a:endParaRPr lang="de-DE" sz="1100" b="0" baseline="0">
            <a:solidFill>
              <a:schemeClr val="dk1"/>
            </a:solidFill>
            <a:effectLst/>
            <a:latin typeface="Arial" panose="020B0604020202020204" pitchFamily="34" charset="0"/>
            <a:ea typeface="+mn-ea"/>
            <a:cs typeface="Arial" panose="020B0604020202020204" pitchFamily="34" charset="0"/>
          </a:endParaRPr>
        </a:p>
        <a:p>
          <a:r>
            <a:rPr lang="de-DE" sz="1100" b="1" baseline="0">
              <a:solidFill>
                <a:schemeClr val="dk1"/>
              </a:solidFill>
              <a:effectLst/>
              <a:latin typeface="Arial" panose="020B0604020202020204" pitchFamily="34" charset="0"/>
              <a:ea typeface="+mn-ea"/>
              <a:cs typeface="Arial" panose="020B0604020202020204" pitchFamily="34" charset="0"/>
            </a:rPr>
            <a:t>Can I display results in my own currency?</a:t>
          </a:r>
        </a:p>
        <a:p>
          <a:r>
            <a:rPr lang="de-DE" sz="1100" b="0" baseline="0">
              <a:solidFill>
                <a:schemeClr val="dk1"/>
              </a:solidFill>
              <a:effectLst/>
              <a:latin typeface="Arial" panose="020B0604020202020204" pitchFamily="34" charset="0"/>
              <a:ea typeface="+mn-ea"/>
              <a:cs typeface="Arial" panose="020B0604020202020204" pitchFamily="34" charset="0"/>
            </a:rPr>
            <a:t>If you wish to display results in a different currency than EUR, go to the tab "..in other currency", and select both the country of interest AND the currency of interest. Please note that the currency is not automatically chosen. </a:t>
          </a:r>
        </a:p>
        <a:p>
          <a:r>
            <a:rPr lang="de-DE" sz="1100" b="0" baseline="0">
              <a:solidFill>
                <a:schemeClr val="dk1"/>
              </a:solidFill>
              <a:effectLst/>
              <a:latin typeface="Arial" panose="020B0604020202020204" pitchFamily="34" charset="0"/>
              <a:ea typeface="+mn-ea"/>
              <a:cs typeface="Arial" panose="020B0604020202020204" pitchFamily="34" charset="0"/>
            </a:rPr>
            <a:t>(The exchange rates used for calculations are based on the time of analysis) may 2014. They can be changed in the tab "currencies" and will then be automatically used for further calculations.)</a:t>
          </a:r>
        </a:p>
        <a:p>
          <a:endParaRPr lang="de-DE" sz="1100" b="0" baseline="0">
            <a:solidFill>
              <a:schemeClr val="dk1"/>
            </a:solidFill>
            <a:effectLst/>
            <a:latin typeface="Arial" panose="020B0604020202020204" pitchFamily="34" charset="0"/>
            <a:ea typeface="+mn-ea"/>
            <a:cs typeface="Arial" panose="020B0604020202020204" pitchFamily="34" charset="0"/>
          </a:endParaRPr>
        </a:p>
        <a:p>
          <a:endParaRPr lang="de-DE" sz="1100" b="1">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How are</a:t>
          </a:r>
          <a:r>
            <a:rPr lang="de-DE" sz="1100" b="1" baseline="0">
              <a:solidFill>
                <a:schemeClr val="dk1"/>
              </a:solidFill>
              <a:effectLst/>
              <a:latin typeface="Arial" panose="020B0604020202020204" pitchFamily="34" charset="0"/>
              <a:ea typeface="+mn-ea"/>
              <a:cs typeface="Arial" panose="020B0604020202020204" pitchFamily="34" charset="0"/>
            </a:rPr>
            <a:t> the levelized cost of electricity calculated?</a:t>
          </a:r>
          <a:r>
            <a:rPr lang="de-DE" sz="1100" b="1">
              <a:solidFill>
                <a:schemeClr val="dk1"/>
              </a:solidFill>
              <a:effectLst/>
              <a:latin typeface="Arial" panose="020B0604020202020204" pitchFamily="34" charset="0"/>
              <a:ea typeface="+mn-ea"/>
              <a:cs typeface="Arial" panose="020B0604020202020204" pitchFamily="34" charset="0"/>
            </a:rPr>
            <a:t> </a:t>
          </a:r>
        </a:p>
        <a:p>
          <a:r>
            <a:rPr lang="de-DE" sz="1100">
              <a:solidFill>
                <a:schemeClr val="dk1"/>
              </a:solidFill>
              <a:effectLst/>
              <a:latin typeface="Arial" panose="020B0604020202020204" pitchFamily="34" charset="0"/>
              <a:ea typeface="+mn-ea"/>
              <a:cs typeface="Arial" panose="020B0604020202020204" pitchFamily="34" charset="0"/>
            </a:rPr>
            <a:t>To compare</a:t>
          </a:r>
          <a:r>
            <a:rPr lang="de-DE" sz="1100" baseline="0">
              <a:solidFill>
                <a:schemeClr val="dk1"/>
              </a:solidFill>
              <a:effectLst/>
              <a:latin typeface="Arial" panose="020B0604020202020204" pitchFamily="34" charset="0"/>
              <a:ea typeface="+mn-ea"/>
              <a:cs typeface="Arial" panose="020B0604020202020204" pitchFamily="34" charset="0"/>
            </a:rPr>
            <a:t> the cost of electricity production, the total specific cost  and the entire power production are calculated over the entire lifetime of the power plant and an average is calculated ("levelized cost of electricity"). </a:t>
          </a:r>
          <a:endParaRPr lang="de-DE" sz="1100">
            <a:solidFill>
              <a:schemeClr val="dk1"/>
            </a:solidFill>
            <a:effectLst/>
            <a:latin typeface="Arial" panose="020B0604020202020204" pitchFamily="34" charset="0"/>
            <a:ea typeface="+mn-ea"/>
            <a:cs typeface="Arial" panose="020B0604020202020204" pitchFamily="34" charset="0"/>
          </a:endParaRPr>
        </a:p>
        <a:p>
          <a:endParaRPr lang="de-DE" sz="110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What is the origin of the assumptions used by Agora Energiewende? </a:t>
          </a:r>
        </a:p>
        <a:p>
          <a:r>
            <a:rPr lang="de-DE" sz="1100">
              <a:solidFill>
                <a:schemeClr val="dk1"/>
              </a:solidFill>
              <a:effectLst/>
              <a:latin typeface="Arial" panose="020B0604020202020204" pitchFamily="34" charset="0"/>
              <a:ea typeface="+mn-ea"/>
              <a:cs typeface="Arial" panose="020B0604020202020204" pitchFamily="34" charset="0"/>
            </a:rPr>
            <a:t>The first</a:t>
          </a:r>
          <a:r>
            <a:rPr lang="de-DE" sz="1100" baseline="0">
              <a:solidFill>
                <a:schemeClr val="dk1"/>
              </a:solidFill>
              <a:effectLst/>
              <a:latin typeface="Arial" panose="020B0604020202020204" pitchFamily="34" charset="0"/>
              <a:ea typeface="+mn-ea"/>
              <a:cs typeface="Arial" panose="020B0604020202020204" pitchFamily="34" charset="0"/>
            </a:rPr>
            <a:t> key assumption, the current and future cost of building and operating a photovoltaic power plant , are based on the results of the study "Current and Future Cost of Photovoltaics" by Fraunhofer ISE, assuming that cost for large-scale power plants will be similar in all countries due to global markets for the components.</a:t>
          </a:r>
        </a:p>
        <a:p>
          <a:endParaRPr lang="de-DE" sz="1100" baseline="0">
            <a:solidFill>
              <a:schemeClr val="dk1"/>
            </a:solidFill>
            <a:effectLst/>
            <a:latin typeface="Arial" panose="020B0604020202020204" pitchFamily="34" charset="0"/>
            <a:ea typeface="+mn-ea"/>
            <a:cs typeface="Arial" panose="020B0604020202020204" pitchFamily="34" charset="0"/>
          </a:endParaRPr>
        </a:p>
        <a:p>
          <a:r>
            <a:rPr lang="de-DE" sz="1100" baseline="0">
              <a:solidFill>
                <a:schemeClr val="dk1"/>
              </a:solidFill>
              <a:effectLst/>
              <a:latin typeface="Arial" panose="020B0604020202020204" pitchFamily="34" charset="0"/>
              <a:ea typeface="+mn-ea"/>
              <a:cs typeface="Arial" panose="020B0604020202020204" pitchFamily="34" charset="0"/>
            </a:rPr>
            <a:t>The second key assumption, power production per photovoltaic power plants in different countries of the world  (depending on solar irradiation and further parameters), are based on data provided in a recent  publication by Pietzcker et al. (PIK/DLR/TU Berlin) , whithout considering the 10% least suitable areas for photovoltaic power generation per country.  </a:t>
          </a:r>
        </a:p>
        <a:p>
          <a:endParaRPr lang="de-DE" sz="1100" baseline="0">
            <a:solidFill>
              <a:schemeClr val="dk1"/>
            </a:solidFill>
            <a:effectLst/>
            <a:latin typeface="Arial" panose="020B0604020202020204" pitchFamily="34" charset="0"/>
            <a:ea typeface="+mn-ea"/>
            <a:cs typeface="Arial" panose="020B0604020202020204" pitchFamily="34" charset="0"/>
          </a:endParaRPr>
        </a:p>
        <a:p>
          <a:r>
            <a:rPr lang="de-DE" sz="1100" baseline="0">
              <a:solidFill>
                <a:schemeClr val="dk1"/>
              </a:solidFill>
              <a:effectLst/>
              <a:latin typeface="Arial" panose="020B0604020202020204" pitchFamily="34" charset="0"/>
              <a:ea typeface="+mn-ea"/>
              <a:cs typeface="Arial" panose="020B0604020202020204" pitchFamily="34" charset="0"/>
            </a:rPr>
            <a:t>The third key parameter, weighted average cost of capital (WACC), depends on both risk perception of investors and cost of capital on international and regional markets. To allow variation of this important parameter, three different values can be included in parallel. The default-setting ranges from 5% (representing a typical value for investment in large-scale photovoltaic power plants in Germany) to 10% (representing a typical cost of capital for investment in medium-risk  or non-regulated environments).</a:t>
          </a:r>
        </a:p>
        <a:p>
          <a:endParaRPr lang="de-DE" sz="1100" baseline="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How can</a:t>
          </a:r>
          <a:r>
            <a:rPr lang="de-DE" sz="1100" b="1" baseline="0">
              <a:solidFill>
                <a:schemeClr val="dk1"/>
              </a:solidFill>
              <a:effectLst/>
              <a:latin typeface="Arial" panose="020B0604020202020204" pitchFamily="34" charset="0"/>
              <a:ea typeface="+mn-ea"/>
              <a:cs typeface="Arial" panose="020B0604020202020204" pitchFamily="34" charset="0"/>
            </a:rPr>
            <a:t> I change assumptions?</a:t>
          </a:r>
        </a:p>
        <a:p>
          <a:r>
            <a:rPr lang="de-DE" sz="1100">
              <a:solidFill>
                <a:schemeClr val="dk1"/>
              </a:solidFill>
              <a:effectLst/>
              <a:latin typeface="Arial" panose="020B0604020202020204" pitchFamily="34" charset="0"/>
              <a:ea typeface="+mn-ea"/>
              <a:cs typeface="Arial" panose="020B0604020202020204" pitchFamily="34" charset="0"/>
            </a:rPr>
            <a:t>The tab</a:t>
          </a:r>
          <a:r>
            <a:rPr lang="de-DE" sz="1100" baseline="0">
              <a:solidFill>
                <a:schemeClr val="dk1"/>
              </a:solidFill>
              <a:effectLst/>
              <a:latin typeface="Arial" panose="020B0604020202020204" pitchFamily="34" charset="0"/>
              <a:ea typeface="+mn-ea"/>
              <a:cs typeface="Arial" panose="020B0604020202020204" pitchFamily="34" charset="0"/>
            </a:rPr>
            <a:t> "Cost of solar per country_inEUR" allows the variation of cost of capital only. </a:t>
          </a:r>
          <a:r>
            <a:rPr lang="de-DE" sz="1100">
              <a:solidFill>
                <a:schemeClr val="dk1"/>
              </a:solidFill>
              <a:effectLst/>
              <a:latin typeface="Arial" panose="020B0604020202020204" pitchFamily="34" charset="0"/>
              <a:ea typeface="+mn-ea"/>
              <a:cs typeface="Arial" panose="020B0604020202020204" pitchFamily="34" charset="0"/>
            </a:rPr>
            <a:t>The tab "Expert</a:t>
          </a:r>
          <a:r>
            <a:rPr lang="de-DE" sz="1100" baseline="0">
              <a:solidFill>
                <a:schemeClr val="dk1"/>
              </a:solidFill>
              <a:effectLst/>
              <a:latin typeface="Arial" panose="020B0604020202020204" pitchFamily="34" charset="0"/>
              <a:ea typeface="+mn-ea"/>
              <a:cs typeface="Arial" panose="020B0604020202020204" pitchFamily="34" charset="0"/>
            </a:rPr>
            <a:t> Calculator" allows anyone to change all parameters of the calculation easily and thus analyse the effects that a variation of different assumptions has on the levelized cost of electricity. </a:t>
          </a:r>
        </a:p>
        <a:p>
          <a:endParaRPr lang="de-DE" sz="1100" b="1" baseline="0">
            <a:solidFill>
              <a:schemeClr val="dk1"/>
            </a:solidFill>
            <a:effectLst/>
            <a:latin typeface="Arial" panose="020B0604020202020204" pitchFamily="34" charset="0"/>
            <a:ea typeface="+mn-ea"/>
            <a:cs typeface="Arial" panose="020B0604020202020204" pitchFamily="34" charset="0"/>
          </a:endParaRPr>
        </a:p>
        <a:p>
          <a:r>
            <a:rPr lang="de-DE" sz="1100" b="1">
              <a:solidFill>
                <a:schemeClr val="dk1"/>
              </a:solidFill>
              <a:effectLst/>
              <a:latin typeface="Arial" panose="020B0604020202020204" pitchFamily="34" charset="0"/>
              <a:ea typeface="+mn-ea"/>
              <a:cs typeface="Arial" panose="020B0604020202020204" pitchFamily="34" charset="0"/>
            </a:rPr>
            <a:t>Who can I turn to for further questions?</a:t>
          </a:r>
        </a:p>
        <a:p>
          <a:r>
            <a:rPr lang="de-DE" sz="1100">
              <a:solidFill>
                <a:schemeClr val="dk1"/>
              </a:solidFill>
              <a:effectLst/>
              <a:latin typeface="Arial" panose="020B0604020202020204" pitchFamily="34" charset="0"/>
              <a:ea typeface="+mn-ea"/>
              <a:cs typeface="Arial" panose="020B0604020202020204" pitchFamily="34" charset="0"/>
            </a:rPr>
            <a:t>This tool was developed by </a:t>
          </a:r>
          <a:r>
            <a:rPr lang="de-DE" sz="1100" baseline="0">
              <a:solidFill>
                <a:schemeClr val="dk1"/>
              </a:solidFill>
              <a:effectLst/>
              <a:latin typeface="Arial" panose="020B0604020202020204" pitchFamily="34" charset="0"/>
              <a:ea typeface="+mn-ea"/>
              <a:cs typeface="Arial" panose="020B0604020202020204" pitchFamily="34" charset="0"/>
            </a:rPr>
            <a:t>Daniel Fürstenwerth, Senior Associate at Agora Energiewende. For any questions please contact daniel.fuerstenwerth@agora-energiewende.de</a:t>
          </a:r>
          <a:r>
            <a:rPr lang="de-DE" sz="1100">
              <a:solidFill>
                <a:schemeClr val="dk1"/>
              </a:solidFill>
              <a:effectLst/>
              <a:latin typeface="Arial" panose="020B0604020202020204" pitchFamily="34" charset="0"/>
              <a:ea typeface="+mn-ea"/>
              <a:cs typeface="Arial" panose="020B0604020202020204" pitchFamily="34" charset="0"/>
            </a:rPr>
            <a:t> </a:t>
          </a:r>
        </a:p>
        <a:p>
          <a:endParaRPr lang="de-DE" sz="1100">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1192698</xdr:colOff>
      <xdr:row>0</xdr:row>
      <xdr:rowOff>41698</xdr:rowOff>
    </xdr:from>
    <xdr:to>
      <xdr:col>28</xdr:col>
      <xdr:colOff>281609</xdr:colOff>
      <xdr:row>21</xdr:row>
      <xdr:rowOff>265044</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0.08631</cdr:x>
      <cdr:y>0.17153</cdr:y>
    </cdr:from>
    <cdr:to>
      <cdr:x>0.14578</cdr:x>
      <cdr:y>0.20211</cdr:y>
    </cdr:to>
    <cdr:sp macro="" textlink="">
      <cdr:nvSpPr>
        <cdr:cNvPr id="3" name="Textfeld 2"/>
        <cdr:cNvSpPr txBox="1"/>
      </cdr:nvSpPr>
      <cdr:spPr>
        <a:xfrm xmlns:a="http://schemas.openxmlformats.org/drawingml/2006/main">
          <a:off x="634255" y="691404"/>
          <a:ext cx="437030" cy="123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0.13979</cdr:x>
      <cdr:y>0.71887</cdr:y>
    </cdr:from>
    <cdr:to>
      <cdr:x>0.1753</cdr:x>
      <cdr:y>0.98309</cdr:y>
    </cdr:to>
    <cdr:sp macro="" textlink="WACC1">
      <cdr:nvSpPr>
        <cdr:cNvPr id="4" name="Textfeld 3"/>
        <cdr:cNvSpPr txBox="1"/>
      </cdr:nvSpPr>
      <cdr:spPr>
        <a:xfrm xmlns:a="http://schemas.openxmlformats.org/drawingml/2006/main" rot="2700000">
          <a:off x="698014" y="3480588"/>
          <a:ext cx="1124744" cy="284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6A4082D-0231-4A86-83EE-F4819CC34CBD}" type="TxLink">
            <a:rPr lang="en-US" sz="1200" b="0" i="0" u="none" strike="noStrike">
              <a:solidFill>
                <a:srgbClr val="000000"/>
              </a:solidFill>
              <a:latin typeface="Calibri"/>
            </a:rPr>
            <a:pPr/>
            <a:t>5% WACC</a:t>
          </a:fld>
          <a:endParaRPr lang="de-DE" sz="1200"/>
        </a:p>
      </cdr:txBody>
    </cdr:sp>
  </cdr:relSizeAnchor>
  <cdr:relSizeAnchor xmlns:cdr="http://schemas.openxmlformats.org/drawingml/2006/chartDrawing">
    <cdr:from>
      <cdr:x>0.17619</cdr:x>
      <cdr:y>0.70253</cdr:y>
    </cdr:from>
    <cdr:to>
      <cdr:x>0.21169</cdr:x>
      <cdr:y>0.96675</cdr:y>
    </cdr:to>
    <cdr:sp macro="" textlink="WACC2">
      <cdr:nvSpPr>
        <cdr:cNvPr id="5" name="Textfeld 4"/>
        <cdr:cNvSpPr txBox="1"/>
      </cdr:nvSpPr>
      <cdr:spPr>
        <a:xfrm xmlns:a="http://schemas.openxmlformats.org/drawingml/2006/main" rot="2700000">
          <a:off x="989180" y="3411029"/>
          <a:ext cx="1124743" cy="284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829EF82-83F8-4D01-B424-4C7D5E926CE9}" type="TxLink">
            <a:rPr lang="en-US" sz="1200" b="0" i="0" u="none" strike="noStrike">
              <a:solidFill>
                <a:srgbClr val="000000"/>
              </a:solidFill>
              <a:latin typeface="Calibri"/>
            </a:rPr>
            <a:pPr/>
            <a:t>7,5% WACC</a:t>
          </a:fld>
          <a:endParaRPr lang="de-DE" sz="1200"/>
        </a:p>
      </cdr:txBody>
    </cdr:sp>
  </cdr:relSizeAnchor>
  <cdr:relSizeAnchor xmlns:cdr="http://schemas.openxmlformats.org/drawingml/2006/chartDrawing">
    <cdr:from>
      <cdr:x>0.21258</cdr:x>
      <cdr:y>0.68619</cdr:y>
    </cdr:from>
    <cdr:to>
      <cdr:x>0.24809</cdr:x>
      <cdr:y>0.95041</cdr:y>
    </cdr:to>
    <cdr:sp macro="" textlink="WACC3">
      <cdr:nvSpPr>
        <cdr:cNvPr id="6" name="Textfeld 5"/>
        <cdr:cNvSpPr txBox="1"/>
      </cdr:nvSpPr>
      <cdr:spPr>
        <a:xfrm xmlns:a="http://schemas.openxmlformats.org/drawingml/2006/main" rot="2700000">
          <a:off x="1280347" y="3341470"/>
          <a:ext cx="1124743" cy="284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C121EA7-A363-46BA-9E5D-2F1AE0513BEB}" type="TxLink">
            <a:rPr lang="en-US" sz="1200" b="0" i="0" u="none" strike="noStrike">
              <a:solidFill>
                <a:srgbClr val="000000"/>
              </a:solidFill>
              <a:latin typeface="Calibri"/>
            </a:rPr>
            <a:pPr/>
            <a:t>10% WACC</a:t>
          </a:fld>
          <a:endParaRPr lang="de-DE" sz="1200"/>
        </a:p>
      </cdr:txBody>
    </cdr:sp>
  </cdr:relSizeAnchor>
  <cdr:relSizeAnchor xmlns:cdr="http://schemas.openxmlformats.org/drawingml/2006/chartDrawing">
    <cdr:from>
      <cdr:x>0.09795</cdr:x>
      <cdr:y>0.33846</cdr:y>
    </cdr:from>
    <cdr:to>
      <cdr:x>0.22263</cdr:x>
      <cdr:y>0.41268</cdr:y>
    </cdr:to>
    <cdr:sp macro="" textlink="">
      <cdr:nvSpPr>
        <cdr:cNvPr id="7" name="Textfeld 6"/>
        <cdr:cNvSpPr txBox="1"/>
      </cdr:nvSpPr>
      <cdr:spPr>
        <a:xfrm xmlns:a="http://schemas.openxmlformats.org/drawingml/2006/main">
          <a:off x="718061" y="1366892"/>
          <a:ext cx="914015" cy="2997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a:t>2015</a:t>
          </a:r>
        </a:p>
      </cdr:txBody>
    </cdr:sp>
  </cdr:relSizeAnchor>
  <cdr:relSizeAnchor xmlns:cdr="http://schemas.openxmlformats.org/drawingml/2006/chartDrawing">
    <cdr:from>
      <cdr:x>0.31132</cdr:x>
      <cdr:y>0.33846</cdr:y>
    </cdr:from>
    <cdr:to>
      <cdr:x>0.43601</cdr:x>
      <cdr:y>0.41268</cdr:y>
    </cdr:to>
    <cdr:sp macro="" textlink="">
      <cdr:nvSpPr>
        <cdr:cNvPr id="8" name="Textfeld 7"/>
        <cdr:cNvSpPr txBox="1"/>
      </cdr:nvSpPr>
      <cdr:spPr>
        <a:xfrm xmlns:a="http://schemas.openxmlformats.org/drawingml/2006/main">
          <a:off x="2282253" y="1366892"/>
          <a:ext cx="914089" cy="2997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a:t>2025</a:t>
          </a:r>
        </a:p>
      </cdr:txBody>
    </cdr:sp>
  </cdr:relSizeAnchor>
  <cdr:relSizeAnchor xmlns:cdr="http://schemas.openxmlformats.org/drawingml/2006/chartDrawing">
    <cdr:from>
      <cdr:x>0.51636</cdr:x>
      <cdr:y>0.33846</cdr:y>
    </cdr:from>
    <cdr:to>
      <cdr:x>0.64104</cdr:x>
      <cdr:y>0.41268</cdr:y>
    </cdr:to>
    <cdr:sp macro="" textlink="">
      <cdr:nvSpPr>
        <cdr:cNvPr id="9" name="Textfeld 8"/>
        <cdr:cNvSpPr txBox="1"/>
      </cdr:nvSpPr>
      <cdr:spPr>
        <a:xfrm xmlns:a="http://schemas.openxmlformats.org/drawingml/2006/main">
          <a:off x="3785354" y="1366892"/>
          <a:ext cx="914015" cy="2997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a:t>2035</a:t>
          </a:r>
        </a:p>
      </cdr:txBody>
    </cdr:sp>
  </cdr:relSizeAnchor>
  <cdr:relSizeAnchor xmlns:cdr="http://schemas.openxmlformats.org/drawingml/2006/chartDrawing">
    <cdr:from>
      <cdr:x>0.8327</cdr:x>
      <cdr:y>0.33846</cdr:y>
    </cdr:from>
    <cdr:to>
      <cdr:x>0.95739</cdr:x>
      <cdr:y>0.41268</cdr:y>
    </cdr:to>
    <cdr:sp macro="" textlink="">
      <cdr:nvSpPr>
        <cdr:cNvPr id="10" name="Textfeld 9"/>
        <cdr:cNvSpPr txBox="1"/>
      </cdr:nvSpPr>
      <cdr:spPr>
        <a:xfrm xmlns:a="http://schemas.openxmlformats.org/drawingml/2006/main">
          <a:off x="6104434" y="1366892"/>
          <a:ext cx="914089" cy="2997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a:t>2050</a:t>
          </a:r>
        </a:p>
      </cdr:txBody>
    </cdr:sp>
  </cdr:relSizeAnchor>
  <cdr:relSizeAnchor xmlns:cdr="http://schemas.openxmlformats.org/drawingml/2006/chartDrawing">
    <cdr:from>
      <cdr:x>0.00016</cdr:x>
      <cdr:y>0.24316</cdr:y>
    </cdr:from>
    <cdr:to>
      <cdr:x>0.15738</cdr:x>
      <cdr:y>0.3375</cdr:y>
    </cdr:to>
    <cdr:sp macro="" textlink="">
      <cdr:nvSpPr>
        <cdr:cNvPr id="2" name="Textfeld 1"/>
        <cdr:cNvSpPr txBox="1"/>
      </cdr:nvSpPr>
      <cdr:spPr>
        <a:xfrm xmlns:a="http://schemas.openxmlformats.org/drawingml/2006/main">
          <a:off x="1178" y="982026"/>
          <a:ext cx="1152563" cy="38100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200"/>
            <a:t>ct</a:t>
          </a:r>
          <a:r>
            <a:rPr lang="de-DE" sz="1200" baseline="-25000"/>
            <a:t>EUR2014</a:t>
          </a:r>
          <a:r>
            <a:rPr lang="de-DE" sz="1200"/>
            <a:t>/kWh</a:t>
          </a:r>
        </a:p>
      </cdr:txBody>
    </cdr:sp>
  </cdr:relSizeAnchor>
  <cdr:relSizeAnchor xmlns:cdr="http://schemas.openxmlformats.org/drawingml/2006/chartDrawing">
    <cdr:from>
      <cdr:x>0.57965</cdr:x>
      <cdr:y>0.16297</cdr:y>
    </cdr:from>
    <cdr:to>
      <cdr:x>0.98503</cdr:x>
      <cdr:y>0.27382</cdr:y>
    </cdr:to>
    <cdr:sp macro="" textlink="SubtitleEUR">
      <cdr:nvSpPr>
        <cdr:cNvPr id="11" name="Textfeld 10"/>
        <cdr:cNvSpPr txBox="1"/>
      </cdr:nvSpPr>
      <cdr:spPr>
        <a:xfrm xmlns:a="http://schemas.openxmlformats.org/drawingml/2006/main">
          <a:off x="4249353" y="658181"/>
          <a:ext cx="2971799" cy="447675"/>
        </a:xfrm>
        <a:prstGeom xmlns:a="http://schemas.openxmlformats.org/drawingml/2006/main" prst="rect">
          <a:avLst/>
        </a:prstGeom>
        <a:ln xmlns:a="http://schemas.openxmlformats.org/drawingml/2006/main">
          <a:solidFill>
            <a:schemeClr val="tx2"/>
          </a:solidFill>
        </a:ln>
      </cdr:spPr>
      <cdr:txBody>
        <a:bodyPr xmlns:a="http://schemas.openxmlformats.org/drawingml/2006/main" vertOverflow="clip" wrap="square" rtlCol="0"/>
        <a:lstStyle xmlns:a="http://schemas.openxmlformats.org/drawingml/2006/main"/>
        <a:p xmlns:a="http://schemas.openxmlformats.org/drawingml/2006/main">
          <a:fld id="{7D1A7386-3855-45D4-A14A-4BC85E5BFFF8}" type="TxLink">
            <a:rPr lang="en-US" sz="1100" b="0" i="0" u="none" strike="noStrike">
              <a:solidFill>
                <a:srgbClr val="7F7F7F"/>
              </a:solidFill>
              <a:latin typeface="Calibri"/>
            </a:rPr>
            <a:pPr/>
            <a:t>Full load hours: 800 - 1150 kWh/kWp p.a., 
Cost of capital (WACC): between 5% and 10%</a:t>
          </a:fld>
          <a:endParaRPr lang="de-DE" sz="1100"/>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733254</xdr:colOff>
      <xdr:row>0</xdr:row>
      <xdr:rowOff>151371</xdr:rowOff>
    </xdr:from>
    <xdr:to>
      <xdr:col>29</xdr:col>
      <xdr:colOff>24848</xdr:colOff>
      <xdr:row>22</xdr:row>
      <xdr:rowOff>168577</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1703294</xdr:colOff>
      <xdr:row>21</xdr:row>
      <xdr:rowOff>112059</xdr:rowOff>
    </xdr:from>
    <xdr:ext cx="184731" cy="264560"/>
    <xdr:sp macro="" textlink="">
      <xdr:nvSpPr>
        <xdr:cNvPr id="3" name="Textfeld 2"/>
        <xdr:cNvSpPr txBox="1"/>
      </xdr:nvSpPr>
      <xdr:spPr>
        <a:xfrm>
          <a:off x="2465294" y="41349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6.xml><?xml version="1.0" encoding="utf-8"?>
<c:userShapes xmlns:c="http://schemas.openxmlformats.org/drawingml/2006/chart">
  <cdr:relSizeAnchor xmlns:cdr="http://schemas.openxmlformats.org/drawingml/2006/chartDrawing">
    <cdr:from>
      <cdr:x>0.08631</cdr:x>
      <cdr:y>0.17153</cdr:y>
    </cdr:from>
    <cdr:to>
      <cdr:x>0.14578</cdr:x>
      <cdr:y>0.20211</cdr:y>
    </cdr:to>
    <cdr:sp macro="" textlink="">
      <cdr:nvSpPr>
        <cdr:cNvPr id="3" name="Textfeld 2"/>
        <cdr:cNvSpPr txBox="1"/>
      </cdr:nvSpPr>
      <cdr:spPr>
        <a:xfrm xmlns:a="http://schemas.openxmlformats.org/drawingml/2006/main">
          <a:off x="634255" y="691404"/>
          <a:ext cx="437030" cy="1232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0.16267</cdr:x>
      <cdr:y>0.75174</cdr:y>
    </cdr:from>
    <cdr:to>
      <cdr:x>0.19418</cdr:x>
      <cdr:y>0.95155</cdr:y>
    </cdr:to>
    <cdr:sp macro="" textlink="WACC1">
      <cdr:nvSpPr>
        <cdr:cNvPr id="4" name="Textfeld 3"/>
        <cdr:cNvSpPr txBox="1"/>
      </cdr:nvSpPr>
      <cdr:spPr>
        <a:xfrm xmlns:a="http://schemas.openxmlformats.org/drawingml/2006/main" rot="2700000">
          <a:off x="1066640" y="3466551"/>
          <a:ext cx="844117" cy="2629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26A4082D-0231-4A86-83EE-F4819CC34CBD}" type="TxLink">
            <a:rPr lang="en-US" sz="1200" b="0" i="0" u="none" strike="noStrike">
              <a:solidFill>
                <a:srgbClr val="000000"/>
              </a:solidFill>
              <a:latin typeface="Calibri"/>
            </a:rPr>
            <a:pPr/>
            <a:t>5% WACC</a:t>
          </a:fld>
          <a:endParaRPr lang="de-DE" sz="1200"/>
        </a:p>
      </cdr:txBody>
    </cdr:sp>
  </cdr:relSizeAnchor>
  <cdr:relSizeAnchor xmlns:cdr="http://schemas.openxmlformats.org/drawingml/2006/chartDrawing">
    <cdr:from>
      <cdr:x>0.18992</cdr:x>
      <cdr:y>0.72289</cdr:y>
    </cdr:from>
    <cdr:to>
      <cdr:x>0.23107</cdr:x>
      <cdr:y>0.93918</cdr:y>
    </cdr:to>
    <cdr:sp macro="" textlink="WACC2">
      <cdr:nvSpPr>
        <cdr:cNvPr id="5" name="Textfeld 4"/>
        <cdr:cNvSpPr txBox="1"/>
      </cdr:nvSpPr>
      <cdr:spPr>
        <a:xfrm xmlns:a="http://schemas.openxmlformats.org/drawingml/2006/main" rot="2700000">
          <a:off x="1299368" y="3339267"/>
          <a:ext cx="913786" cy="3433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5829EF82-83F8-4D01-B424-4C7D5E926CE9}" type="TxLink">
            <a:rPr lang="en-US" sz="1200" b="0" i="0" u="none" strike="noStrike">
              <a:solidFill>
                <a:srgbClr val="000000"/>
              </a:solidFill>
              <a:latin typeface="Calibri"/>
            </a:rPr>
            <a:pPr/>
            <a:t>7,5% WACC</a:t>
          </a:fld>
          <a:endParaRPr lang="de-DE" sz="1200"/>
        </a:p>
      </cdr:txBody>
    </cdr:sp>
  </cdr:relSizeAnchor>
  <cdr:relSizeAnchor xmlns:cdr="http://schemas.openxmlformats.org/drawingml/2006/chartDrawing">
    <cdr:from>
      <cdr:x>0.22681</cdr:x>
      <cdr:y>0.69698</cdr:y>
    </cdr:from>
    <cdr:to>
      <cdr:x>0.26926</cdr:x>
      <cdr:y>0.91033</cdr:y>
    </cdr:to>
    <cdr:sp macro="" textlink="WACC3">
      <cdr:nvSpPr>
        <cdr:cNvPr id="6" name="Textfeld 5"/>
        <cdr:cNvSpPr txBox="1"/>
      </cdr:nvSpPr>
      <cdr:spPr>
        <a:xfrm xmlns:a="http://schemas.openxmlformats.org/drawingml/2006/main" rot="2700000">
          <a:off x="1618816" y="3218135"/>
          <a:ext cx="901354" cy="35424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C121EA7-A363-46BA-9E5D-2F1AE0513BEB}" type="TxLink">
            <a:rPr lang="en-US" sz="1200" b="0" i="0" u="none" strike="noStrike">
              <a:solidFill>
                <a:srgbClr val="000000"/>
              </a:solidFill>
              <a:latin typeface="Calibri"/>
            </a:rPr>
            <a:pPr/>
            <a:t>10% WACC</a:t>
          </a:fld>
          <a:endParaRPr lang="de-DE" sz="1200"/>
        </a:p>
      </cdr:txBody>
    </cdr:sp>
  </cdr:relSizeAnchor>
  <cdr:relSizeAnchor xmlns:cdr="http://schemas.openxmlformats.org/drawingml/2006/chartDrawing">
    <cdr:from>
      <cdr:x>0.14467</cdr:x>
      <cdr:y>0.30585</cdr:y>
    </cdr:from>
    <cdr:to>
      <cdr:x>0.26935</cdr:x>
      <cdr:y>0.38007</cdr:y>
    </cdr:to>
    <cdr:sp macro="" textlink="">
      <cdr:nvSpPr>
        <cdr:cNvPr id="7" name="Textfeld 6"/>
        <cdr:cNvSpPr txBox="1"/>
      </cdr:nvSpPr>
      <cdr:spPr>
        <a:xfrm xmlns:a="http://schemas.openxmlformats.org/drawingml/2006/main">
          <a:off x="1145045" y="1235223"/>
          <a:ext cx="986827" cy="2997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a:t>2015</a:t>
          </a:r>
        </a:p>
      </cdr:txBody>
    </cdr:sp>
  </cdr:relSizeAnchor>
  <cdr:relSizeAnchor xmlns:cdr="http://schemas.openxmlformats.org/drawingml/2006/chartDrawing">
    <cdr:from>
      <cdr:x>0.34672</cdr:x>
      <cdr:y>0.30585</cdr:y>
    </cdr:from>
    <cdr:to>
      <cdr:x>0.47141</cdr:x>
      <cdr:y>0.38007</cdr:y>
    </cdr:to>
    <cdr:sp macro="" textlink="">
      <cdr:nvSpPr>
        <cdr:cNvPr id="8" name="Textfeld 7"/>
        <cdr:cNvSpPr txBox="1"/>
      </cdr:nvSpPr>
      <cdr:spPr>
        <a:xfrm xmlns:a="http://schemas.openxmlformats.org/drawingml/2006/main">
          <a:off x="2744246" y="1235223"/>
          <a:ext cx="986906" cy="2997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a:t>2025</a:t>
          </a:r>
        </a:p>
      </cdr:txBody>
    </cdr:sp>
  </cdr:relSizeAnchor>
  <cdr:relSizeAnchor xmlns:cdr="http://schemas.openxmlformats.org/drawingml/2006/chartDrawing">
    <cdr:from>
      <cdr:x>0.54667</cdr:x>
      <cdr:y>0.30585</cdr:y>
    </cdr:from>
    <cdr:to>
      <cdr:x>0.67135</cdr:x>
      <cdr:y>0.38007</cdr:y>
    </cdr:to>
    <cdr:sp macro="" textlink="">
      <cdr:nvSpPr>
        <cdr:cNvPr id="9" name="Textfeld 8"/>
        <cdr:cNvSpPr txBox="1"/>
      </cdr:nvSpPr>
      <cdr:spPr>
        <a:xfrm xmlns:a="http://schemas.openxmlformats.org/drawingml/2006/main">
          <a:off x="4326826" y="1235223"/>
          <a:ext cx="986827" cy="2997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a:t>2035</a:t>
          </a:r>
        </a:p>
      </cdr:txBody>
    </cdr:sp>
  </cdr:relSizeAnchor>
  <cdr:relSizeAnchor xmlns:cdr="http://schemas.openxmlformats.org/drawingml/2006/chartDrawing">
    <cdr:from>
      <cdr:x>0.8327</cdr:x>
      <cdr:y>0.30585</cdr:y>
    </cdr:from>
    <cdr:to>
      <cdr:x>0.95739</cdr:x>
      <cdr:y>0.38007</cdr:y>
    </cdr:to>
    <cdr:sp macro="" textlink="">
      <cdr:nvSpPr>
        <cdr:cNvPr id="10" name="Textfeld 9"/>
        <cdr:cNvSpPr txBox="1"/>
      </cdr:nvSpPr>
      <cdr:spPr>
        <a:xfrm xmlns:a="http://schemas.openxmlformats.org/drawingml/2006/main">
          <a:off x="6590718" y="1235223"/>
          <a:ext cx="986906" cy="29974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400"/>
            <a:t>2050</a:t>
          </a:r>
        </a:p>
      </cdr:txBody>
    </cdr:sp>
  </cdr:relSizeAnchor>
  <cdr:relSizeAnchor xmlns:cdr="http://schemas.openxmlformats.org/drawingml/2006/chartDrawing">
    <cdr:from>
      <cdr:x>0.00412</cdr:x>
      <cdr:y>0.12928</cdr:y>
    </cdr:from>
    <cdr:to>
      <cdr:x>0.14471</cdr:x>
      <cdr:y>0.196</cdr:y>
    </cdr:to>
    <cdr:sp macro="" textlink="">
      <cdr:nvSpPr>
        <cdr:cNvPr id="11" name="Textfeld 10"/>
        <cdr:cNvSpPr txBox="1"/>
      </cdr:nvSpPr>
      <cdr:spPr>
        <a:xfrm xmlns:a="http://schemas.openxmlformats.org/drawingml/2006/main">
          <a:off x="30236" y="522108"/>
          <a:ext cx="1030650" cy="269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200" b="0" i="0" u="none" strike="noStrike">
            <a:solidFill>
              <a:sysClr val="windowText" lastClr="000000"/>
            </a:solidFill>
            <a:latin typeface="+mn-lt"/>
          </a:endParaRPr>
        </a:p>
      </cdr:txBody>
    </cdr:sp>
  </cdr:relSizeAnchor>
  <cdr:relSizeAnchor xmlns:cdr="http://schemas.openxmlformats.org/drawingml/2006/chartDrawing">
    <cdr:from>
      <cdr:x>0.01337</cdr:x>
      <cdr:y>0.36844</cdr:y>
    </cdr:from>
    <cdr:to>
      <cdr:x>0.06722</cdr:x>
      <cdr:y>0.875</cdr:y>
    </cdr:to>
    <cdr:sp macro="" textlink="Currency">
      <cdr:nvSpPr>
        <cdr:cNvPr id="2" name="Textfeld 1"/>
        <cdr:cNvSpPr txBox="1"/>
      </cdr:nvSpPr>
      <cdr:spPr>
        <a:xfrm xmlns:a="http://schemas.openxmlformats.org/drawingml/2006/main" rot="16200000">
          <a:off x="-703928" y="2297772"/>
          <a:ext cx="2045792" cy="42621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fld id="{D0315E0A-0240-48A9-97CF-90D100C22CB6}" type="TxLink">
            <a:rPr lang="en-US" sz="1400" b="0" i="0" u="none" strike="noStrike">
              <a:solidFill>
                <a:srgbClr val="000000"/>
              </a:solidFill>
              <a:latin typeface="Calibri"/>
            </a:rPr>
            <a:pPr algn="ctr"/>
            <a:t>British Pound /MWh</a:t>
          </a:fld>
          <a:endParaRPr lang="de-DE" sz="1400"/>
        </a:p>
      </cdr:txBody>
    </cdr:sp>
  </cdr:relSizeAnchor>
  <cdr:relSizeAnchor xmlns:cdr="http://schemas.openxmlformats.org/drawingml/2006/chartDrawing">
    <cdr:from>
      <cdr:x>0.62659</cdr:x>
      <cdr:y>0.14854</cdr:y>
    </cdr:from>
    <cdr:to>
      <cdr:x>0.98904</cdr:x>
      <cdr:y>0.27618</cdr:y>
    </cdr:to>
    <cdr:sp macro="" textlink="Subtitle">
      <cdr:nvSpPr>
        <cdr:cNvPr id="12" name="Textfeld 11"/>
        <cdr:cNvSpPr txBox="1"/>
      </cdr:nvSpPr>
      <cdr:spPr>
        <a:xfrm xmlns:a="http://schemas.openxmlformats.org/drawingml/2006/main">
          <a:off x="4959404" y="599913"/>
          <a:ext cx="2868706" cy="515471"/>
        </a:xfrm>
        <a:prstGeom xmlns:a="http://schemas.openxmlformats.org/drawingml/2006/main" prst="rect">
          <a:avLst/>
        </a:prstGeom>
        <a:ln xmlns:a="http://schemas.openxmlformats.org/drawingml/2006/main">
          <a:solidFill>
            <a:schemeClr val="tx2"/>
          </a:solidFill>
        </a:ln>
      </cdr:spPr>
      <cdr:txBody>
        <a:bodyPr xmlns:a="http://schemas.openxmlformats.org/drawingml/2006/main" vertOverflow="clip" wrap="square" rtlCol="0"/>
        <a:lstStyle xmlns:a="http://schemas.openxmlformats.org/drawingml/2006/main"/>
        <a:p xmlns:a="http://schemas.openxmlformats.org/drawingml/2006/main">
          <a:fld id="{97DF8C8A-5844-4EB7-B262-A53F239B5123}" type="TxLink">
            <a:rPr lang="en-US" sz="1100" b="0" i="0" u="none" strike="noStrike">
              <a:solidFill>
                <a:schemeClr val="tx1">
                  <a:lumMod val="50000"/>
                  <a:lumOff val="50000"/>
                </a:schemeClr>
              </a:solidFill>
              <a:latin typeface="Calibri"/>
            </a:rPr>
            <a:pPr/>
            <a:t>Full load hours: 800 - 1150 kWh/kWp p.a., 
Cost of capital (WACC): between 5% and 10%</a:t>
          </a:fld>
          <a:endParaRPr lang="de-DE" sz="1100">
            <a:solidFill>
              <a:schemeClr val="tx1">
                <a:lumMod val="50000"/>
                <a:lumOff val="50000"/>
              </a:schemeClr>
            </a:solidFill>
          </a:endParaRPr>
        </a:p>
      </cdr:txBody>
    </cdr:sp>
  </cdr:relSizeAnchor>
</c:userShapes>
</file>

<file path=xl/theme/theme1.xml><?xml version="1.0" encoding="utf-8"?>
<a:theme xmlns:a="http://schemas.openxmlformats.org/drawingml/2006/main" name="Larissa">
  <a:themeElements>
    <a:clrScheme name="Agora Std">
      <a:dk1>
        <a:sysClr val="windowText" lastClr="000000"/>
      </a:dk1>
      <a:lt1>
        <a:srgbClr val="D8D8D8"/>
      </a:lt1>
      <a:dk2>
        <a:srgbClr val="7F7F7F"/>
      </a:dk2>
      <a:lt2>
        <a:srgbClr val="D8D8D8"/>
      </a:lt2>
      <a:accent1>
        <a:srgbClr val="64B9E4"/>
      </a:accent1>
      <a:accent2>
        <a:srgbClr val="D05094"/>
      </a:accent2>
      <a:accent3>
        <a:srgbClr val="733E88"/>
      </a:accent3>
      <a:accent4>
        <a:srgbClr val="1E83B3"/>
      </a:accent4>
      <a:accent5>
        <a:srgbClr val="48A8AE"/>
      </a:accent5>
      <a:accent6>
        <a:srgbClr val="8393BE"/>
      </a:accent6>
      <a:hlink>
        <a:srgbClr val="000000"/>
      </a:hlink>
      <a:folHlink>
        <a:srgbClr val="00000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3:I41"/>
  <sheetViews>
    <sheetView showGridLines="0" tabSelected="1" topLeftCell="A10" zoomScale="70" zoomScaleNormal="70" workbookViewId="0">
      <selection activeCell="A41" sqref="A41"/>
    </sheetView>
  </sheetViews>
  <sheetFormatPr baseColWidth="10" defaultRowHeight="14.25" x14ac:dyDescent="0.2"/>
  <cols>
    <col min="1" max="16384" width="11.42578125" style="98"/>
  </cols>
  <sheetData>
    <row r="13" spans="1:9" ht="193.5" customHeight="1" x14ac:dyDescent="0.8">
      <c r="A13" s="185" t="s">
        <v>260</v>
      </c>
      <c r="B13" s="185"/>
      <c r="C13" s="185"/>
      <c r="D13" s="185"/>
      <c r="E13" s="185"/>
      <c r="F13" s="185"/>
      <c r="G13" s="185"/>
      <c r="H13" s="185"/>
      <c r="I13" s="185"/>
    </row>
    <row r="16" spans="1:9" x14ac:dyDescent="0.2">
      <c r="A16" s="98" t="s">
        <v>1220</v>
      </c>
    </row>
    <row r="17" spans="1:1" x14ac:dyDescent="0.2">
      <c r="A17" s="98" t="s">
        <v>1221</v>
      </c>
    </row>
    <row r="18" spans="1:1" x14ac:dyDescent="0.2">
      <c r="A18" s="98" t="s">
        <v>258</v>
      </c>
    </row>
    <row r="20" spans="1:1" x14ac:dyDescent="0.2">
      <c r="A20" s="99" t="s">
        <v>259</v>
      </c>
    </row>
    <row r="21" spans="1:1" x14ac:dyDescent="0.2">
      <c r="A21" s="98" t="s">
        <v>1216</v>
      </c>
    </row>
    <row r="39" spans="1:2" x14ac:dyDescent="0.2">
      <c r="A39" s="98" t="s">
        <v>652</v>
      </c>
    </row>
    <row r="40" spans="1:2" x14ac:dyDescent="0.2">
      <c r="A40" s="168" t="s">
        <v>1217</v>
      </c>
      <c r="B40" s="98" t="s">
        <v>1218</v>
      </c>
    </row>
    <row r="41" spans="1:2" x14ac:dyDescent="0.2">
      <c r="A41" s="168" t="s">
        <v>1219</v>
      </c>
      <c r="B41" s="98" t="s">
        <v>1222</v>
      </c>
    </row>
  </sheetData>
  <mergeCells count="1">
    <mergeCell ref="A13:I13"/>
  </mergeCells>
  <pageMargins left="0.7" right="0.7" top="0.78740157499999996" bottom="0.78740157499999996"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theme="0" tint="-0.249977111117893"/>
  </sheetPr>
  <dimension ref="A1:AE54"/>
  <sheetViews>
    <sheetView zoomScale="69" zoomScaleNormal="69" workbookViewId="0">
      <selection activeCell="H31" sqref="H31"/>
    </sheetView>
  </sheetViews>
  <sheetFormatPr baseColWidth="10" defaultRowHeight="15" x14ac:dyDescent="0.25"/>
  <cols>
    <col min="2" max="2" width="19" customWidth="1"/>
    <col min="3" max="5" width="11.85546875" customWidth="1"/>
    <col min="6" max="9" width="11.28515625" customWidth="1"/>
    <col min="10" max="11" width="11.28515625" style="45" customWidth="1"/>
    <col min="12" max="37" width="11.28515625" customWidth="1"/>
  </cols>
  <sheetData>
    <row r="1" spans="1:31" x14ac:dyDescent="0.25">
      <c r="A1" s="7"/>
      <c r="B1" s="7"/>
      <c r="C1" s="8" t="s">
        <v>35</v>
      </c>
      <c r="D1" s="8"/>
      <c r="E1" s="8"/>
      <c r="F1" s="8"/>
      <c r="G1" s="20"/>
      <c r="H1" s="20"/>
      <c r="I1" s="20"/>
      <c r="J1" s="46" t="s">
        <v>34</v>
      </c>
      <c r="K1" s="46"/>
      <c r="L1" s="20"/>
      <c r="M1" s="21"/>
      <c r="N1" s="21"/>
      <c r="O1" s="21"/>
      <c r="P1" s="20"/>
      <c r="Q1" s="20"/>
      <c r="R1" s="20"/>
      <c r="S1" s="20"/>
      <c r="T1" s="20"/>
      <c r="U1" s="20"/>
      <c r="V1" s="20"/>
      <c r="W1" s="20"/>
      <c r="X1" s="20"/>
      <c r="Y1" s="20"/>
      <c r="Z1" s="20"/>
      <c r="AA1" s="20"/>
      <c r="AB1" s="20"/>
      <c r="AC1" s="20"/>
      <c r="AD1" s="20"/>
      <c r="AE1" s="20"/>
    </row>
    <row r="2" spans="1:31" x14ac:dyDescent="0.25">
      <c r="A2" s="9" t="s">
        <v>3</v>
      </c>
      <c r="B2" s="9"/>
      <c r="C2" s="10" t="s">
        <v>32</v>
      </c>
      <c r="D2" s="10" t="s">
        <v>33</v>
      </c>
      <c r="E2" s="10" t="s">
        <v>36</v>
      </c>
      <c r="F2" s="10"/>
      <c r="G2" s="9"/>
      <c r="H2" s="9"/>
      <c r="I2" s="9"/>
      <c r="J2" s="41" t="s">
        <v>32</v>
      </c>
      <c r="K2" s="41" t="s">
        <v>33</v>
      </c>
      <c r="L2" s="9"/>
      <c r="M2" s="11"/>
      <c r="N2" s="11"/>
      <c r="O2" s="11"/>
      <c r="P2" s="9"/>
      <c r="Q2" s="9"/>
      <c r="R2" s="9"/>
      <c r="S2" s="9"/>
      <c r="T2" s="9"/>
      <c r="U2" s="9"/>
      <c r="V2" s="9"/>
      <c r="W2" s="9"/>
      <c r="X2" s="9"/>
      <c r="Y2" s="9"/>
      <c r="Z2" s="9"/>
      <c r="AA2" s="9"/>
      <c r="AB2" s="9"/>
      <c r="AC2" s="9"/>
      <c r="AD2" s="9"/>
      <c r="AE2" s="9"/>
    </row>
    <row r="3" spans="1:31" x14ac:dyDescent="0.25">
      <c r="A3">
        <v>2014</v>
      </c>
      <c r="B3" s="1"/>
      <c r="C3" s="12">
        <v>935</v>
      </c>
      <c r="D3" s="12">
        <v>1055</v>
      </c>
      <c r="E3" s="12">
        <v>995</v>
      </c>
      <c r="F3" s="12"/>
      <c r="G3" s="13"/>
      <c r="H3" s="13"/>
      <c r="I3" s="13"/>
      <c r="J3" s="42">
        <v>100</v>
      </c>
      <c r="K3" s="42">
        <v>120</v>
      </c>
      <c r="L3" s="13"/>
      <c r="M3" s="14"/>
      <c r="N3" s="14"/>
      <c r="O3" s="14"/>
      <c r="P3" s="13"/>
      <c r="Q3" s="13"/>
      <c r="R3" s="13"/>
      <c r="S3" s="13"/>
      <c r="T3" s="13"/>
      <c r="U3" s="13"/>
      <c r="V3" s="13"/>
      <c r="W3" s="13"/>
      <c r="X3" s="13"/>
      <c r="Y3" s="13"/>
      <c r="Z3" s="13"/>
      <c r="AA3" s="13"/>
      <c r="AB3" s="13"/>
      <c r="AC3" s="13"/>
      <c r="AD3" s="13"/>
      <c r="AE3" s="13"/>
    </row>
    <row r="4" spans="1:31" x14ac:dyDescent="0.25">
      <c r="A4">
        <v>2015</v>
      </c>
      <c r="B4" s="1"/>
      <c r="C4" s="12">
        <v>900.63980221169891</v>
      </c>
      <c r="D4" s="12">
        <v>1020.8929694530743</v>
      </c>
      <c r="E4" s="12">
        <v>960.76638583238662</v>
      </c>
      <c r="F4" s="12"/>
      <c r="G4" s="1"/>
      <c r="H4" s="1"/>
      <c r="I4" s="15"/>
      <c r="J4" s="43">
        <v>92.624537105657353</v>
      </c>
      <c r="K4" s="43">
        <v>111.14944452678883</v>
      </c>
      <c r="L4" s="15"/>
      <c r="M4" s="14"/>
      <c r="N4" s="14"/>
      <c r="O4" s="14"/>
      <c r="P4" s="17"/>
      <c r="Q4" s="17"/>
      <c r="R4" s="17"/>
      <c r="S4" s="17"/>
      <c r="T4" s="17"/>
      <c r="U4" s="17"/>
      <c r="V4" s="17"/>
      <c r="W4" s="17"/>
      <c r="X4" s="17"/>
      <c r="Y4" s="17"/>
      <c r="Z4" s="17"/>
      <c r="AA4" s="17"/>
      <c r="AB4" s="17"/>
      <c r="AC4" s="17"/>
      <c r="AD4" s="17"/>
      <c r="AE4" s="17"/>
    </row>
    <row r="5" spans="1:31" x14ac:dyDescent="0.25">
      <c r="A5">
        <v>2016</v>
      </c>
      <c r="B5" s="1"/>
      <c r="C5" s="12">
        <v>868.8455153487447</v>
      </c>
      <c r="D5" s="12">
        <v>989.46181291019775</v>
      </c>
      <c r="E5" s="12">
        <v>929.15366412947128</v>
      </c>
      <c r="F5" s="12"/>
      <c r="G5" s="1"/>
      <c r="H5" s="1"/>
      <c r="I5" s="15"/>
      <c r="J5" s="43">
        <v>86.080317320440358</v>
      </c>
      <c r="K5" s="43">
        <v>103.29638078452842</v>
      </c>
      <c r="L5" s="15"/>
      <c r="M5" s="14"/>
      <c r="N5" s="14"/>
      <c r="O5" s="14"/>
      <c r="P5" s="17"/>
      <c r="Q5" s="17"/>
      <c r="R5" s="17"/>
      <c r="S5" s="17"/>
      <c r="T5" s="17"/>
      <c r="U5" s="17"/>
      <c r="V5" s="17"/>
      <c r="W5" s="17"/>
      <c r="X5" s="17"/>
      <c r="Y5" s="17"/>
      <c r="Z5" s="17"/>
      <c r="AA5" s="17"/>
      <c r="AB5" s="17"/>
      <c r="AC5" s="17"/>
      <c r="AD5" s="17"/>
      <c r="AE5" s="17"/>
    </row>
    <row r="6" spans="1:31" x14ac:dyDescent="0.25">
      <c r="A6">
        <v>2017</v>
      </c>
      <c r="B6" s="1"/>
      <c r="C6" s="12">
        <v>839.31239060894131</v>
      </c>
      <c r="D6" s="12">
        <v>960.39476858725254</v>
      </c>
      <c r="E6" s="12">
        <v>899.85357959809699</v>
      </c>
      <c r="F6" s="12"/>
      <c r="G6" s="1"/>
      <c r="H6" s="1"/>
      <c r="I6" s="15"/>
      <c r="J6" s="43">
        <v>80.250669282201542</v>
      </c>
      <c r="K6" s="43">
        <v>96.300803138641854</v>
      </c>
      <c r="L6" s="15"/>
      <c r="M6" s="14"/>
      <c r="N6" s="14"/>
      <c r="O6" s="14"/>
      <c r="P6" s="17"/>
      <c r="Q6" s="17"/>
      <c r="R6" s="17"/>
      <c r="S6" s="17"/>
      <c r="T6" s="17"/>
      <c r="U6" s="17"/>
      <c r="V6" s="17"/>
      <c r="W6" s="17"/>
      <c r="X6" s="17"/>
      <c r="Y6" s="17"/>
      <c r="Z6" s="17"/>
      <c r="AA6" s="17"/>
      <c r="AB6" s="17"/>
      <c r="AC6" s="17"/>
      <c r="AD6" s="17"/>
      <c r="AE6" s="17"/>
    </row>
    <row r="7" spans="1:31" x14ac:dyDescent="0.25">
      <c r="A7">
        <v>2018</v>
      </c>
      <c r="B7" s="1"/>
      <c r="C7" s="12">
        <v>811.80433408810529</v>
      </c>
      <c r="D7" s="12">
        <v>933.45153824437239</v>
      </c>
      <c r="E7" s="12">
        <v>872.6279361662389</v>
      </c>
      <c r="F7" s="12"/>
      <c r="G7" s="1"/>
      <c r="H7" s="1"/>
      <c r="I7" s="15"/>
      <c r="J7" s="43">
        <v>75.044048437342411</v>
      </c>
      <c r="K7" s="43">
        <v>90.052858124810896</v>
      </c>
      <c r="L7" s="15"/>
      <c r="M7" s="14"/>
      <c r="N7" s="14"/>
      <c r="O7" s="14"/>
      <c r="P7" s="17"/>
      <c r="Q7" s="17"/>
      <c r="R7" s="17"/>
      <c r="S7" s="17"/>
      <c r="T7" s="17"/>
      <c r="U7" s="17"/>
      <c r="V7" s="17"/>
      <c r="W7" s="17"/>
      <c r="X7" s="17"/>
      <c r="Y7" s="17"/>
      <c r="Z7" s="17"/>
      <c r="AA7" s="17"/>
      <c r="AB7" s="17"/>
      <c r="AC7" s="17"/>
      <c r="AD7" s="17"/>
      <c r="AE7" s="17"/>
    </row>
    <row r="8" spans="1:31" x14ac:dyDescent="0.25">
      <c r="A8">
        <v>2019</v>
      </c>
      <c r="B8" s="1"/>
      <c r="C8" s="12">
        <v>786.14347738644756</v>
      </c>
      <c r="D8" s="12">
        <v>908.45290683219139</v>
      </c>
      <c r="E8" s="12">
        <v>847.29819210931942</v>
      </c>
      <c r="F8" s="12"/>
      <c r="G8" s="1"/>
      <c r="H8" s="1"/>
      <c r="I8" s="15"/>
      <c r="J8" s="43">
        <v>70.389103521665973</v>
      </c>
      <c r="K8" s="43">
        <v>84.466924225999165</v>
      </c>
      <c r="L8" s="15"/>
      <c r="M8" s="14"/>
      <c r="N8" s="14"/>
      <c r="O8" s="14"/>
      <c r="P8" s="17"/>
      <c r="Q8" s="17"/>
      <c r="R8" s="17"/>
      <c r="S8" s="17"/>
      <c r="T8" s="17"/>
      <c r="U8" s="17"/>
      <c r="V8" s="17"/>
      <c r="W8" s="17"/>
      <c r="X8" s="17"/>
      <c r="Y8" s="17"/>
      <c r="Z8" s="17"/>
      <c r="AA8" s="17"/>
      <c r="AB8" s="17"/>
      <c r="AC8" s="17"/>
      <c r="AD8" s="17"/>
      <c r="AE8" s="17"/>
    </row>
    <row r="9" spans="1:31" x14ac:dyDescent="0.25">
      <c r="A9">
        <v>2020</v>
      </c>
      <c r="B9" s="1"/>
      <c r="C9" s="12">
        <v>762.18798703768675</v>
      </c>
      <c r="D9" s="12">
        <v>885.25726091100955</v>
      </c>
      <c r="E9" s="12">
        <v>823.72262397434815</v>
      </c>
      <c r="F9" s="12"/>
      <c r="G9" s="1"/>
      <c r="H9" s="1"/>
      <c r="I9" s="15"/>
      <c r="J9" s="43">
        <v>66.227659177282632</v>
      </c>
      <c r="K9" s="43">
        <v>79.47319101273915</v>
      </c>
      <c r="L9" s="15"/>
      <c r="M9" s="14"/>
      <c r="N9" s="14"/>
      <c r="O9" s="14"/>
      <c r="P9" s="17"/>
      <c r="Q9" s="17"/>
      <c r="R9" s="17"/>
      <c r="S9" s="17"/>
      <c r="T9" s="17"/>
      <c r="U9" s="17"/>
      <c r="V9" s="17"/>
      <c r="W9" s="17"/>
      <c r="X9" s="17"/>
      <c r="Y9" s="17"/>
      <c r="Z9" s="17"/>
      <c r="AA9" s="17"/>
      <c r="AB9" s="17"/>
      <c r="AC9" s="17"/>
      <c r="AD9" s="17"/>
      <c r="AE9" s="17"/>
    </row>
    <row r="10" spans="1:31" x14ac:dyDescent="0.25">
      <c r="A10">
        <v>2021</v>
      </c>
      <c r="B10" s="1"/>
      <c r="C10" s="12">
        <v>739.81684603768394</v>
      </c>
      <c r="D10" s="12">
        <v>863.74433708221454</v>
      </c>
      <c r="E10" s="12">
        <v>801.78059155994924</v>
      </c>
      <c r="F10" s="12"/>
      <c r="G10" s="1"/>
      <c r="H10" s="1"/>
      <c r="I10" s="15"/>
      <c r="J10" s="43">
        <v>62.510123907420976</v>
      </c>
      <c r="K10" s="43">
        <v>75.012148688905171</v>
      </c>
      <c r="L10" s="15"/>
      <c r="M10" s="14"/>
      <c r="N10" s="14"/>
      <c r="O10" s="14"/>
      <c r="P10" s="17"/>
      <c r="Q10" s="17"/>
      <c r="R10" s="17"/>
      <c r="S10" s="17"/>
      <c r="T10" s="17"/>
      <c r="U10" s="17"/>
      <c r="V10" s="17"/>
      <c r="W10" s="17"/>
      <c r="X10" s="17"/>
      <c r="Y10" s="17"/>
      <c r="Z10" s="17"/>
      <c r="AA10" s="17"/>
      <c r="AB10" s="17"/>
      <c r="AC10" s="17"/>
      <c r="AD10" s="17"/>
      <c r="AE10" s="17"/>
    </row>
    <row r="11" spans="1:31" x14ac:dyDescent="0.25">
      <c r="A11">
        <v>2022</v>
      </c>
      <c r="B11" s="1"/>
      <c r="C11" s="12">
        <v>718.9195787589025</v>
      </c>
      <c r="D11" s="12">
        <v>843.80413372538226</v>
      </c>
      <c r="E11" s="12">
        <v>781.36185624214238</v>
      </c>
      <c r="F11" s="12"/>
      <c r="G11" s="1"/>
      <c r="H11" s="1"/>
      <c r="I11" s="15"/>
      <c r="J11" s="43">
        <v>59.19252057588745</v>
      </c>
      <c r="K11" s="43">
        <v>71.031024691064943</v>
      </c>
      <c r="L11" s="15"/>
      <c r="M11" s="14"/>
      <c r="N11" s="14"/>
      <c r="O11" s="14"/>
      <c r="P11" s="17"/>
      <c r="Q11" s="17"/>
      <c r="R11" s="17"/>
      <c r="S11" s="17"/>
      <c r="T11" s="17"/>
      <c r="U11" s="17"/>
      <c r="V11" s="17"/>
      <c r="W11" s="17"/>
      <c r="X11" s="17"/>
      <c r="Y11" s="17"/>
      <c r="Z11" s="17"/>
      <c r="AA11" s="17"/>
      <c r="AB11" s="17"/>
      <c r="AC11" s="17"/>
      <c r="AD11" s="17"/>
      <c r="AE11" s="17"/>
    </row>
    <row r="12" spans="1:31" x14ac:dyDescent="0.25">
      <c r="A12">
        <v>2023</v>
      </c>
      <c r="B12" s="1"/>
      <c r="C12" s="12">
        <v>699.38983217672262</v>
      </c>
      <c r="D12" s="12">
        <v>825.32990719733561</v>
      </c>
      <c r="E12" s="12">
        <v>762.35986968702912</v>
      </c>
      <c r="F12" s="12"/>
      <c r="G12" s="1"/>
      <c r="H12" s="1"/>
      <c r="I12" s="15"/>
      <c r="J12" s="43">
        <v>56.23467069597622</v>
      </c>
      <c r="K12" s="43">
        <v>67.481604835171467</v>
      </c>
      <c r="L12" s="15"/>
      <c r="M12" s="14"/>
      <c r="N12" s="14"/>
      <c r="O12" s="14"/>
      <c r="P12" s="17"/>
      <c r="Q12" s="17"/>
      <c r="R12" s="17"/>
      <c r="S12" s="17"/>
      <c r="T12" s="17"/>
      <c r="U12" s="17"/>
      <c r="V12" s="17"/>
      <c r="W12" s="17"/>
      <c r="X12" s="17"/>
      <c r="Y12" s="17"/>
      <c r="Z12" s="17"/>
      <c r="AA12" s="17"/>
      <c r="AB12" s="17"/>
      <c r="AC12" s="17"/>
      <c r="AD12" s="17"/>
      <c r="AE12" s="17"/>
    </row>
    <row r="13" spans="1:31" x14ac:dyDescent="0.25">
      <c r="A13">
        <v>2024</v>
      </c>
      <c r="B13" s="1"/>
      <c r="C13" s="12">
        <v>681.12207265313828</v>
      </c>
      <c r="D13" s="12">
        <v>808.21452657212808</v>
      </c>
      <c r="E13" s="12">
        <v>744.66829961263318</v>
      </c>
      <c r="F13" s="12"/>
      <c r="G13" s="1"/>
      <c r="H13" s="1"/>
      <c r="I13" s="15"/>
      <c r="J13" s="43">
        <v>53.59921401176716</v>
      </c>
      <c r="K13" s="43">
        <v>64.319056814120586</v>
      </c>
      <c r="L13" s="15"/>
      <c r="M13" s="14"/>
      <c r="N13" s="14"/>
      <c r="O13" s="14"/>
      <c r="P13" s="17"/>
      <c r="Q13" s="17"/>
      <c r="R13" s="17"/>
      <c r="S13" s="17"/>
      <c r="T13" s="17"/>
      <c r="U13" s="17"/>
      <c r="V13" s="17"/>
      <c r="W13" s="17"/>
      <c r="X13" s="17"/>
      <c r="Y13" s="17"/>
      <c r="Z13" s="17"/>
      <c r="AA13" s="17"/>
      <c r="AB13" s="17"/>
      <c r="AC13" s="17"/>
      <c r="AD13" s="17"/>
      <c r="AE13" s="17"/>
    </row>
    <row r="14" spans="1:31" x14ac:dyDescent="0.25">
      <c r="A14">
        <v>2025</v>
      </c>
      <c r="B14" s="1"/>
      <c r="C14" s="12">
        <v>664.0106959860733</v>
      </c>
      <c r="D14" s="12">
        <v>792.34947907002686</v>
      </c>
      <c r="E14" s="12">
        <v>728.18008752805008</v>
      </c>
      <c r="F14" s="12"/>
      <c r="G14" s="1"/>
      <c r="H14" s="1"/>
      <c r="I14" s="15"/>
      <c r="J14" s="43">
        <v>51.25120696171026</v>
      </c>
      <c r="K14" s="43">
        <v>61.501448354052314</v>
      </c>
      <c r="L14" s="15"/>
      <c r="M14" s="14"/>
      <c r="N14" s="14"/>
      <c r="O14" s="14"/>
      <c r="P14" s="17"/>
      <c r="Q14" s="17"/>
      <c r="R14" s="17"/>
      <c r="S14" s="17"/>
      <c r="T14" s="17"/>
      <c r="U14" s="17"/>
      <c r="V14" s="17"/>
      <c r="W14" s="17"/>
      <c r="X14" s="17"/>
      <c r="Y14" s="17"/>
      <c r="Z14" s="17"/>
      <c r="AA14" s="17"/>
      <c r="AB14" s="17"/>
      <c r="AC14" s="17"/>
      <c r="AD14" s="17"/>
      <c r="AE14" s="17"/>
    </row>
    <row r="15" spans="1:31" x14ac:dyDescent="0.25">
      <c r="A15">
        <v>2026</v>
      </c>
      <c r="B15" s="1"/>
      <c r="C15" s="12">
        <v>647.9507944878859</v>
      </c>
      <c r="D15" s="12">
        <v>777.6257335841334</v>
      </c>
      <c r="E15" s="12">
        <v>712.78826403600965</v>
      </c>
      <c r="F15" s="12"/>
      <c r="G15" s="1"/>
      <c r="H15" s="1"/>
      <c r="I15" s="15"/>
      <c r="J15" s="43">
        <v>49.158076465432295</v>
      </c>
      <c r="K15" s="43">
        <v>58.989691758518752</v>
      </c>
      <c r="L15" s="15"/>
      <c r="M15" s="14"/>
      <c r="N15" s="14"/>
      <c r="O15" s="14"/>
      <c r="P15" s="17"/>
      <c r="Q15" s="17"/>
      <c r="R15" s="17"/>
      <c r="S15" s="17"/>
      <c r="T15" s="17"/>
      <c r="U15" s="17"/>
      <c r="V15" s="17"/>
      <c r="W15" s="17"/>
      <c r="X15" s="17"/>
      <c r="Y15" s="17"/>
      <c r="Z15" s="17"/>
      <c r="AA15" s="17"/>
      <c r="AB15" s="17"/>
      <c r="AC15" s="17"/>
      <c r="AD15" s="17"/>
      <c r="AE15" s="17"/>
    </row>
    <row r="16" spans="1:31" x14ac:dyDescent="0.25">
      <c r="A16">
        <v>2027</v>
      </c>
      <c r="B16" s="1"/>
      <c r="C16" s="12">
        <v>632.83982278710528</v>
      </c>
      <c r="D16" s="12">
        <v>763.93564293250165</v>
      </c>
      <c r="E16" s="12">
        <v>698.38773285980346</v>
      </c>
      <c r="F16" s="12"/>
      <c r="G16" s="1"/>
      <c r="H16" s="1"/>
      <c r="I16" s="15"/>
      <c r="J16" s="43">
        <v>47.289741368249935</v>
      </c>
      <c r="K16" s="43">
        <v>56.747689641899925</v>
      </c>
      <c r="L16" s="15"/>
      <c r="M16" s="14"/>
      <c r="N16" s="14"/>
      <c r="O16" s="14"/>
      <c r="P16" s="17"/>
      <c r="Q16" s="17"/>
      <c r="R16" s="17"/>
      <c r="S16" s="17"/>
      <c r="T16" s="17"/>
      <c r="U16" s="17"/>
      <c r="V16" s="17"/>
      <c r="W16" s="17"/>
      <c r="X16" s="17"/>
      <c r="Y16" s="17"/>
      <c r="Z16" s="17"/>
      <c r="AA16" s="17"/>
      <c r="AB16" s="17"/>
      <c r="AC16" s="17"/>
      <c r="AD16" s="17"/>
      <c r="AE16" s="17"/>
    </row>
    <row r="17" spans="1:31" x14ac:dyDescent="0.25">
      <c r="A17">
        <v>2028</v>
      </c>
      <c r="B17" s="1"/>
      <c r="C17" s="12">
        <v>618.57950898880404</v>
      </c>
      <c r="D17" s="12">
        <v>751.17516170432145</v>
      </c>
      <c r="E17" s="12">
        <v>684.87733534656275</v>
      </c>
      <c r="F17" s="12"/>
      <c r="G17" s="1"/>
      <c r="H17" s="1"/>
      <c r="I17" s="15"/>
      <c r="J17" s="43">
        <v>45.618762083785064</v>
      </c>
      <c r="K17" s="43">
        <v>54.742514500542079</v>
      </c>
      <c r="L17" s="15"/>
      <c r="M17" s="14"/>
      <c r="N17" s="14"/>
      <c r="O17" s="14"/>
      <c r="P17" s="17"/>
      <c r="Q17" s="17"/>
      <c r="R17" s="17"/>
      <c r="S17" s="17"/>
      <c r="T17" s="17"/>
      <c r="U17" s="17"/>
      <c r="V17" s="17"/>
      <c r="W17" s="17"/>
      <c r="X17" s="17"/>
      <c r="Y17" s="17"/>
      <c r="Z17" s="17"/>
      <c r="AA17" s="17"/>
      <c r="AB17" s="17"/>
      <c r="AC17" s="17"/>
      <c r="AD17" s="17"/>
      <c r="AE17" s="17"/>
    </row>
    <row r="18" spans="1:31" x14ac:dyDescent="0.25">
      <c r="A18">
        <v>2029</v>
      </c>
      <c r="B18" s="1"/>
      <c r="C18" s="12">
        <v>605.07754673980287</v>
      </c>
      <c r="D18" s="12">
        <v>739.2458533705319</v>
      </c>
      <c r="E18" s="12">
        <v>672.16170005516733</v>
      </c>
      <c r="F18" s="12"/>
      <c r="G18" s="1"/>
      <c r="H18" s="1"/>
      <c r="I18" s="15"/>
      <c r="J18" s="43">
        <v>44.120433228134296</v>
      </c>
      <c r="K18" s="43">
        <v>52.944519873761152</v>
      </c>
      <c r="L18" s="15"/>
      <c r="M18" s="14"/>
      <c r="N18" s="14"/>
      <c r="O18" s="14"/>
      <c r="P18" s="17"/>
      <c r="Q18" s="17"/>
      <c r="R18" s="17"/>
      <c r="S18" s="17"/>
      <c r="T18" s="17"/>
      <c r="U18" s="17"/>
      <c r="V18" s="17"/>
      <c r="W18" s="17"/>
      <c r="X18" s="17"/>
      <c r="Y18" s="17"/>
      <c r="Z18" s="17"/>
      <c r="AA18" s="17"/>
      <c r="AB18" s="17"/>
      <c r="AC18" s="17"/>
      <c r="AD18" s="17"/>
      <c r="AE18" s="17"/>
    </row>
    <row r="19" spans="1:31" x14ac:dyDescent="0.25">
      <c r="A19">
        <v>2030</v>
      </c>
      <c r="B19" s="1"/>
      <c r="C19" s="12">
        <v>592.24881599752837</v>
      </c>
      <c r="D19" s="12">
        <v>728.05639083000358</v>
      </c>
      <c r="E19" s="12">
        <v>660.15260341376597</v>
      </c>
      <c r="F19" s="12"/>
      <c r="G19" s="1"/>
      <c r="H19" s="1"/>
      <c r="I19" s="15"/>
      <c r="J19" s="43">
        <v>42.772783010171601</v>
      </c>
      <c r="K19" s="43">
        <v>51.327339612205918</v>
      </c>
      <c r="L19" s="15"/>
      <c r="M19" s="14"/>
      <c r="N19" s="14"/>
      <c r="O19" s="14"/>
      <c r="P19" s="17"/>
      <c r="Q19" s="17"/>
      <c r="R19" s="17"/>
      <c r="S19" s="17"/>
      <c r="T19" s="17"/>
      <c r="U19" s="17"/>
      <c r="V19" s="17"/>
      <c r="W19" s="17"/>
      <c r="X19" s="17"/>
      <c r="Y19" s="17"/>
      <c r="Z19" s="17"/>
      <c r="AA19" s="17"/>
      <c r="AB19" s="17"/>
      <c r="AC19" s="17"/>
      <c r="AD19" s="17"/>
      <c r="AE19" s="17"/>
    </row>
    <row r="20" spans="1:31" x14ac:dyDescent="0.25">
      <c r="A20">
        <v>2031</v>
      </c>
      <c r="B20" s="1"/>
      <c r="C20" s="12">
        <v>580.01606046902839</v>
      </c>
      <c r="D20" s="12">
        <v>717.52345533610708</v>
      </c>
      <c r="E20" s="12">
        <v>648.76975790256779</v>
      </c>
      <c r="F20" s="12"/>
      <c r="G20" s="1"/>
      <c r="H20" s="1"/>
      <c r="I20" s="15"/>
      <c r="J20" s="43">
        <v>41.556478657445609</v>
      </c>
      <c r="K20" s="43">
        <v>49.867774388934734</v>
      </c>
      <c r="L20" s="15"/>
      <c r="M20" s="14"/>
      <c r="N20" s="14"/>
      <c r="O20" s="14"/>
      <c r="P20" s="17"/>
      <c r="Q20" s="17"/>
      <c r="R20" s="17"/>
      <c r="S20" s="17"/>
      <c r="T20" s="17"/>
      <c r="U20" s="17"/>
      <c r="V20" s="17"/>
      <c r="W20" s="17"/>
      <c r="X20" s="17"/>
      <c r="Y20" s="17"/>
      <c r="Z20" s="17"/>
      <c r="AA20" s="17"/>
      <c r="AB20" s="17"/>
      <c r="AC20" s="17"/>
      <c r="AD20" s="17"/>
      <c r="AE20" s="17"/>
    </row>
    <row r="21" spans="1:31" x14ac:dyDescent="0.25">
      <c r="A21">
        <v>2032</v>
      </c>
      <c r="B21" s="1"/>
      <c r="C21" s="12">
        <v>568.31006991611673</v>
      </c>
      <c r="D21" s="12">
        <v>707.57207609989223</v>
      </c>
      <c r="E21" s="12">
        <v>637.94107300800442</v>
      </c>
      <c r="F21" s="12"/>
      <c r="G21" s="1"/>
      <c r="H21" s="1"/>
      <c r="I21" s="15"/>
      <c r="J21" s="43">
        <v>40.454657132153557</v>
      </c>
      <c r="K21" s="43">
        <v>48.545588558584264</v>
      </c>
      <c r="L21" s="15"/>
      <c r="M21" s="14"/>
      <c r="N21" s="14"/>
      <c r="O21" s="14"/>
      <c r="P21" s="17"/>
      <c r="Q21" s="17"/>
      <c r="R21" s="17"/>
      <c r="S21" s="17"/>
      <c r="T21" s="17"/>
      <c r="U21" s="17"/>
      <c r="V21" s="17"/>
      <c r="W21" s="17"/>
      <c r="X21" s="17"/>
      <c r="Y21" s="17"/>
      <c r="Z21" s="17"/>
      <c r="AA21" s="17"/>
      <c r="AB21" s="17"/>
      <c r="AC21" s="17"/>
      <c r="AD21" s="17"/>
      <c r="AE21" s="17"/>
    </row>
    <row r="22" spans="1:31" x14ac:dyDescent="0.25">
      <c r="A22">
        <v>2033</v>
      </c>
      <c r="B22" s="1"/>
      <c r="C22" s="12">
        <v>557.069475285811</v>
      </c>
      <c r="D22" s="12">
        <v>698.13552384012928</v>
      </c>
      <c r="E22" s="12">
        <v>627.60249956297014</v>
      </c>
      <c r="F22" s="12"/>
      <c r="G22" s="1"/>
      <c r="H22" s="1"/>
      <c r="I22" s="15"/>
      <c r="J22" s="43">
        <v>39.452707492110733</v>
      </c>
      <c r="K22" s="43">
        <v>47.343248990532878</v>
      </c>
      <c r="L22" s="15"/>
      <c r="M22" s="14"/>
      <c r="N22" s="14"/>
      <c r="O22" s="14"/>
      <c r="P22" s="17"/>
      <c r="Q22" s="17"/>
      <c r="R22" s="17"/>
      <c r="S22" s="17"/>
      <c r="T22" s="17"/>
      <c r="U22" s="17"/>
      <c r="V22" s="17"/>
      <c r="W22" s="17"/>
      <c r="X22" s="17"/>
      <c r="Y22" s="17"/>
      <c r="Z22" s="17"/>
      <c r="AA22" s="17"/>
      <c r="AB22" s="17"/>
      <c r="AC22" s="17"/>
      <c r="AD22" s="17"/>
      <c r="AE22" s="17"/>
    </row>
    <row r="23" spans="1:31" x14ac:dyDescent="0.25">
      <c r="A23">
        <v>2034</v>
      </c>
      <c r="B23" s="1"/>
      <c r="C23" s="12">
        <v>546.24027897865733</v>
      </c>
      <c r="D23" s="12">
        <v>689.15489144643539</v>
      </c>
      <c r="E23" s="12">
        <v>617.6975852125463</v>
      </c>
      <c r="F23" s="12"/>
      <c r="G23" s="1"/>
      <c r="H23" s="1"/>
      <c r="I23" s="15"/>
      <c r="J23" s="43">
        <v>38.538030066818713</v>
      </c>
      <c r="K23" s="43">
        <v>46.245636080182457</v>
      </c>
      <c r="L23" s="15"/>
      <c r="M23" s="14"/>
      <c r="N23" s="14"/>
      <c r="O23" s="14"/>
      <c r="P23" s="17"/>
      <c r="Q23" s="17"/>
      <c r="R23" s="17"/>
      <c r="S23" s="17"/>
      <c r="T23" s="17"/>
      <c r="U23" s="17"/>
      <c r="V23" s="17"/>
      <c r="W23" s="17"/>
      <c r="X23" s="17"/>
      <c r="Y23" s="17"/>
      <c r="Z23" s="17"/>
      <c r="AA23" s="17"/>
      <c r="AB23" s="17"/>
      <c r="AC23" s="17"/>
      <c r="AD23" s="17"/>
      <c r="AE23" s="17"/>
    </row>
    <row r="24" spans="1:31" x14ac:dyDescent="0.25">
      <c r="A24">
        <v>2035</v>
      </c>
      <c r="B24" s="1"/>
      <c r="C24" s="12">
        <v>535.77523020758554</v>
      </c>
      <c r="D24" s="12">
        <v>680.5784839660605</v>
      </c>
      <c r="E24" s="12">
        <v>608.17685708682302</v>
      </c>
      <c r="F24" s="12"/>
      <c r="G24" s="1"/>
      <c r="H24" s="1"/>
      <c r="I24" s="15"/>
      <c r="J24" s="43">
        <v>37.699792437806209</v>
      </c>
      <c r="K24" s="43">
        <v>45.239750925367453</v>
      </c>
      <c r="L24" s="15"/>
      <c r="M24" s="14"/>
      <c r="N24" s="14"/>
      <c r="O24" s="14"/>
      <c r="P24" s="17"/>
      <c r="Q24" s="17"/>
      <c r="R24" s="17"/>
      <c r="S24" s="17"/>
      <c r="T24" s="17"/>
      <c r="U24" s="17"/>
      <c r="V24" s="17"/>
      <c r="W24" s="17"/>
      <c r="X24" s="17"/>
      <c r="Y24" s="17"/>
      <c r="Z24" s="17"/>
      <c r="AA24" s="17"/>
      <c r="AB24" s="17"/>
      <c r="AC24" s="17"/>
      <c r="AD24" s="17"/>
      <c r="AE24" s="17"/>
    </row>
    <row r="25" spans="1:31" x14ac:dyDescent="0.25">
      <c r="A25">
        <v>2036</v>
      </c>
      <c r="B25" s="1"/>
      <c r="C25" s="12">
        <v>525.63313165197678</v>
      </c>
      <c r="D25" s="12">
        <v>672.36111536209069</v>
      </c>
      <c r="E25" s="12">
        <v>598.99712350703373</v>
      </c>
      <c r="F25" s="12"/>
      <c r="G25" s="1"/>
      <c r="H25" s="1"/>
      <c r="I25" s="15"/>
      <c r="J25" s="43">
        <v>36.928696028774482</v>
      </c>
      <c r="K25" s="43">
        <v>44.314435234529377</v>
      </c>
      <c r="L25" s="15"/>
      <c r="M25" s="14"/>
      <c r="N25" s="14"/>
      <c r="O25" s="14"/>
      <c r="P25" s="17"/>
      <c r="Q25" s="17"/>
      <c r="R25" s="17"/>
      <c r="S25" s="17"/>
      <c r="T25" s="17"/>
      <c r="U25" s="17"/>
      <c r="V25" s="17"/>
      <c r="W25" s="17"/>
      <c r="X25" s="17"/>
      <c r="Y25" s="17"/>
      <c r="Z25" s="17"/>
      <c r="AA25" s="17"/>
      <c r="AB25" s="17"/>
      <c r="AC25" s="17"/>
      <c r="AD25" s="17"/>
      <c r="AE25" s="17"/>
    </row>
    <row r="26" spans="1:31" x14ac:dyDescent="0.25">
      <c r="A26">
        <v>2037</v>
      </c>
      <c r="B26" s="1"/>
      <c r="C26" s="12">
        <v>512.15225055216797</v>
      </c>
      <c r="D26" s="12">
        <v>661.09121809137935</v>
      </c>
      <c r="E26" s="12">
        <v>586.6217343217736</v>
      </c>
      <c r="F26" s="12"/>
      <c r="G26" s="1"/>
      <c r="H26" s="1"/>
      <c r="I26" s="15"/>
      <c r="J26" s="43">
        <v>36.216761559819595</v>
      </c>
      <c r="K26" s="43">
        <v>43.460113871783513</v>
      </c>
      <c r="L26" s="15"/>
      <c r="M26" s="14"/>
      <c r="N26" s="14"/>
      <c r="O26" s="14"/>
      <c r="P26" s="17"/>
      <c r="Q26" s="17"/>
      <c r="R26" s="17"/>
      <c r="S26" s="17"/>
      <c r="T26" s="17"/>
      <c r="U26" s="17"/>
      <c r="V26" s="17"/>
      <c r="W26" s="17"/>
      <c r="X26" s="17"/>
      <c r="Y26" s="17"/>
      <c r="Z26" s="17"/>
      <c r="AA26" s="17"/>
      <c r="AB26" s="17"/>
      <c r="AC26" s="17"/>
      <c r="AD26" s="17"/>
      <c r="AE26" s="17"/>
    </row>
    <row r="27" spans="1:31" x14ac:dyDescent="0.25">
      <c r="A27">
        <v>2038</v>
      </c>
      <c r="B27" s="1"/>
      <c r="C27" s="12">
        <v>499.10216462406947</v>
      </c>
      <c r="D27" s="12">
        <v>650.02883890126122</v>
      </c>
      <c r="E27" s="12">
        <v>574.56550176266535</v>
      </c>
      <c r="F27" s="12"/>
      <c r="G27" s="1"/>
      <c r="H27" s="1"/>
      <c r="I27" s="15"/>
      <c r="J27" s="43">
        <v>35.557137336615028</v>
      </c>
      <c r="K27" s="43">
        <v>42.66856480393804</v>
      </c>
      <c r="L27" s="15"/>
      <c r="M27" s="14"/>
      <c r="N27" s="14"/>
      <c r="O27" s="14"/>
      <c r="P27" s="17"/>
      <c r="Q27" s="17"/>
      <c r="R27" s="17"/>
      <c r="S27" s="17"/>
      <c r="T27" s="17"/>
      <c r="U27" s="17"/>
      <c r="V27" s="17"/>
      <c r="W27" s="17"/>
      <c r="X27" s="17"/>
      <c r="Y27" s="17"/>
      <c r="Z27" s="17"/>
      <c r="AA27" s="17"/>
      <c r="AB27" s="17"/>
      <c r="AC27" s="17"/>
      <c r="AD27" s="17"/>
      <c r="AE27" s="17"/>
    </row>
    <row r="28" spans="1:31" x14ac:dyDescent="0.25">
      <c r="A28">
        <v>2039</v>
      </c>
      <c r="B28" s="1"/>
      <c r="C28" s="12">
        <v>486.57121146407826</v>
      </c>
      <c r="D28" s="12">
        <v>639.49342105825951</v>
      </c>
      <c r="E28" s="12">
        <v>563.03231626116894</v>
      </c>
      <c r="F28" s="12"/>
      <c r="G28" s="1"/>
      <c r="H28" s="1"/>
      <c r="I28" s="15"/>
      <c r="J28" s="43">
        <v>34.943931383265657</v>
      </c>
      <c r="K28" s="43">
        <v>41.932717659918794</v>
      </c>
      <c r="L28" s="15"/>
      <c r="M28" s="14"/>
      <c r="N28" s="14"/>
      <c r="O28" s="14"/>
      <c r="P28" s="17"/>
      <c r="Q28" s="17"/>
      <c r="R28" s="17"/>
      <c r="S28" s="17"/>
      <c r="T28" s="17"/>
      <c r="U28" s="17"/>
      <c r="V28" s="17"/>
      <c r="W28" s="17"/>
      <c r="X28" s="17"/>
      <c r="Y28" s="17"/>
      <c r="Z28" s="17"/>
      <c r="AA28" s="17"/>
      <c r="AB28" s="17"/>
      <c r="AC28" s="17"/>
      <c r="AD28" s="17"/>
      <c r="AE28" s="17"/>
    </row>
    <row r="29" spans="1:31" x14ac:dyDescent="0.25">
      <c r="A29">
        <v>2040</v>
      </c>
      <c r="B29" s="1"/>
      <c r="C29" s="12">
        <v>474.50056721735882</v>
      </c>
      <c r="D29" s="12">
        <v>629.42727787891363</v>
      </c>
      <c r="E29" s="12">
        <v>551.96392254813622</v>
      </c>
      <c r="F29" s="12"/>
      <c r="G29" s="1"/>
      <c r="H29" s="1"/>
      <c r="I29" s="15"/>
      <c r="J29" s="43">
        <v>34.372066575509727</v>
      </c>
      <c r="K29" s="43">
        <v>41.246479890611674</v>
      </c>
      <c r="L29" s="15"/>
      <c r="M29" s="14"/>
      <c r="N29" s="14"/>
      <c r="O29" s="14"/>
      <c r="P29" s="17"/>
      <c r="Q29" s="17"/>
      <c r="R29" s="17"/>
      <c r="S29" s="17"/>
      <c r="T29" s="17"/>
      <c r="U29" s="17"/>
      <c r="V29" s="17"/>
      <c r="W29" s="17"/>
      <c r="X29" s="17"/>
      <c r="Y29" s="17"/>
      <c r="Z29" s="17"/>
      <c r="AA29" s="17"/>
      <c r="AB29" s="17"/>
      <c r="AC29" s="17"/>
      <c r="AD29" s="17"/>
      <c r="AE29" s="17"/>
    </row>
    <row r="30" spans="1:31" x14ac:dyDescent="0.25">
      <c r="A30">
        <v>2041</v>
      </c>
      <c r="B30" s="1"/>
      <c r="C30" s="12">
        <v>462.83969779164005</v>
      </c>
      <c r="D30" s="12">
        <v>619.78058179752338</v>
      </c>
      <c r="E30" s="12">
        <v>541.31013979458169</v>
      </c>
      <c r="F30" s="12"/>
      <c r="G30" s="1"/>
      <c r="H30" s="1"/>
      <c r="I30" s="15"/>
      <c r="J30" s="43">
        <v>33.837156905176542</v>
      </c>
      <c r="K30" s="43">
        <v>40.60458828621185</v>
      </c>
      <c r="L30" s="15"/>
      <c r="M30" s="14"/>
      <c r="N30" s="14"/>
      <c r="O30" s="14"/>
      <c r="P30" s="17"/>
      <c r="Q30" s="17"/>
      <c r="R30" s="17"/>
      <c r="S30" s="17"/>
      <c r="T30" s="17"/>
      <c r="U30" s="17"/>
      <c r="V30" s="17"/>
      <c r="W30" s="17"/>
      <c r="X30" s="17"/>
      <c r="Y30" s="17"/>
      <c r="Z30" s="17"/>
      <c r="AA30" s="17"/>
      <c r="AB30" s="17"/>
      <c r="AC30" s="17"/>
      <c r="AD30" s="17"/>
      <c r="AE30" s="17"/>
    </row>
    <row r="31" spans="1:31" x14ac:dyDescent="0.25">
      <c r="A31">
        <v>2042</v>
      </c>
      <c r="B31" s="1"/>
      <c r="C31" s="12">
        <v>451.54504585922143</v>
      </c>
      <c r="D31" s="12">
        <v>610.51016982670421</v>
      </c>
      <c r="E31" s="12">
        <v>531.02760784296288</v>
      </c>
      <c r="F31" s="12"/>
      <c r="G31" s="1"/>
      <c r="H31" s="1"/>
      <c r="I31" s="15"/>
      <c r="J31" s="43">
        <v>33.335402544572808</v>
      </c>
      <c r="K31" s="43">
        <v>40.002483053487367</v>
      </c>
      <c r="L31" s="15"/>
      <c r="M31" s="14"/>
      <c r="N31" s="14"/>
      <c r="O31" s="14"/>
      <c r="P31" s="17"/>
      <c r="Q31" s="17"/>
      <c r="R31" s="17"/>
      <c r="S31" s="17"/>
      <c r="T31" s="17"/>
      <c r="U31" s="17"/>
      <c r="V31" s="17"/>
      <c r="W31" s="17"/>
      <c r="X31" s="17"/>
      <c r="Y31" s="17"/>
      <c r="Z31" s="17"/>
      <c r="AA31" s="17"/>
      <c r="AB31" s="17"/>
      <c r="AC31" s="17"/>
      <c r="AD31" s="17"/>
      <c r="AE31" s="17"/>
    </row>
    <row r="32" spans="1:31" x14ac:dyDescent="0.25">
      <c r="A32">
        <v>2043</v>
      </c>
      <c r="B32" s="1"/>
      <c r="C32" s="12">
        <v>440.57893561585763</v>
      </c>
      <c r="D32" s="12">
        <v>601.57853557450824</v>
      </c>
      <c r="E32" s="12">
        <v>521.07873559518293</v>
      </c>
      <c r="F32" s="12"/>
      <c r="G32" s="1"/>
      <c r="H32" s="1"/>
      <c r="I32" s="15"/>
      <c r="J32" s="43">
        <v>32.86350127314882</v>
      </c>
      <c r="K32" s="43">
        <v>39.436201527778586</v>
      </c>
      <c r="L32" s="15"/>
      <c r="M32" s="14"/>
      <c r="N32" s="14"/>
      <c r="O32" s="14"/>
      <c r="P32" s="17"/>
      <c r="Q32" s="17"/>
      <c r="R32" s="17"/>
      <c r="S32" s="17"/>
      <c r="T32" s="17"/>
      <c r="U32" s="17"/>
      <c r="V32" s="17"/>
      <c r="W32" s="17"/>
      <c r="X32" s="17"/>
      <c r="Y32" s="17"/>
      <c r="Z32" s="17"/>
      <c r="AA32" s="17"/>
      <c r="AB32" s="17"/>
      <c r="AC32" s="17"/>
      <c r="AD32" s="17"/>
      <c r="AE32" s="17"/>
    </row>
    <row r="33" spans="1:31" x14ac:dyDescent="0.25">
      <c r="A33">
        <v>2044</v>
      </c>
      <c r="B33" s="1"/>
      <c r="C33" s="12">
        <v>429.90866039366739</v>
      </c>
      <c r="D33" s="12">
        <v>592.95298108416182</v>
      </c>
      <c r="E33" s="12">
        <v>511.43082073891458</v>
      </c>
      <c r="F33" s="12"/>
      <c r="G33" s="1"/>
      <c r="H33" s="1"/>
      <c r="I33" s="15"/>
      <c r="J33" s="43">
        <v>32.418573929167991</v>
      </c>
      <c r="K33" s="43">
        <v>38.902288715001582</v>
      </c>
      <c r="L33" s="15"/>
      <c r="M33" s="14"/>
      <c r="N33" s="14"/>
      <c r="O33" s="14"/>
      <c r="P33" s="17"/>
      <c r="Q33" s="17"/>
      <c r="R33" s="17"/>
      <c r="S33" s="17"/>
      <c r="T33" s="17"/>
      <c r="U33" s="17"/>
      <c r="V33" s="17"/>
      <c r="W33" s="17"/>
      <c r="X33" s="17"/>
      <c r="Y33" s="17"/>
      <c r="Z33" s="17"/>
      <c r="AA33" s="17"/>
      <c r="AB33" s="17"/>
      <c r="AC33" s="17"/>
      <c r="AD33" s="17"/>
      <c r="AE33" s="17"/>
    </row>
    <row r="34" spans="1:31" x14ac:dyDescent="0.25">
      <c r="A34">
        <v>2045</v>
      </c>
      <c r="B34" s="1"/>
      <c r="C34" s="12">
        <v>419.50572274788362</v>
      </c>
      <c r="D34" s="12">
        <v>584.60490416223922</v>
      </c>
      <c r="E34" s="12">
        <v>502.05531345506142</v>
      </c>
      <c r="F34" s="12"/>
      <c r="G34" s="1"/>
      <c r="H34" s="1"/>
      <c r="I34" s="15"/>
      <c r="J34" s="43">
        <v>31.998101756127305</v>
      </c>
      <c r="K34" s="43">
        <v>38.39772210735277</v>
      </c>
      <c r="L34" s="15"/>
      <c r="M34" s="14"/>
      <c r="N34" s="14"/>
      <c r="O34" s="14"/>
      <c r="P34" s="17"/>
      <c r="Q34" s="17"/>
      <c r="R34" s="17"/>
      <c r="S34" s="17"/>
      <c r="T34" s="17"/>
      <c r="U34" s="17"/>
      <c r="V34" s="17"/>
      <c r="W34" s="17"/>
      <c r="X34" s="17"/>
      <c r="Y34" s="17"/>
      <c r="Z34" s="17"/>
      <c r="AA34" s="17"/>
      <c r="AB34" s="17"/>
      <c r="AC34" s="17"/>
      <c r="AD34" s="17"/>
      <c r="AE34" s="17"/>
    </row>
    <row r="35" spans="1:31" x14ac:dyDescent="0.25">
      <c r="A35">
        <v>2046</v>
      </c>
      <c r="B35" s="1"/>
      <c r="C35" s="12">
        <v>409.34520110431208</v>
      </c>
      <c r="D35" s="12">
        <v>576.50919974283579</v>
      </c>
      <c r="E35" s="12">
        <v>492.92720042357394</v>
      </c>
      <c r="F35" s="12"/>
      <c r="G35" s="1"/>
      <c r="H35" s="1"/>
      <c r="I35" s="15"/>
      <c r="J35" s="43">
        <v>31.59987376420041</v>
      </c>
      <c r="K35" s="43">
        <v>37.919848517040492</v>
      </c>
      <c r="L35" s="15"/>
      <c r="M35" s="14"/>
      <c r="N35" s="14"/>
      <c r="O35" s="14"/>
      <c r="P35" s="17"/>
      <c r="Q35" s="17"/>
      <c r="R35" s="17"/>
      <c r="S35" s="17"/>
      <c r="T35" s="17"/>
      <c r="U35" s="17"/>
      <c r="V35" s="17"/>
      <c r="W35" s="17"/>
      <c r="X35" s="17"/>
      <c r="Y35" s="17"/>
      <c r="Z35" s="17"/>
      <c r="AA35" s="17"/>
      <c r="AB35" s="17"/>
      <c r="AC35" s="17"/>
      <c r="AD35" s="17"/>
      <c r="AE35" s="17"/>
    </row>
    <row r="36" spans="1:31" x14ac:dyDescent="0.25">
      <c r="A36">
        <v>2047</v>
      </c>
      <c r="B36" s="1"/>
      <c r="C36" s="12">
        <v>399.40522117070145</v>
      </c>
      <c r="D36" s="12">
        <v>568.64375677665657</v>
      </c>
      <c r="E36" s="12">
        <v>484.02448897367901</v>
      </c>
      <c r="F36" s="12"/>
      <c r="G36" s="1"/>
      <c r="H36" s="1"/>
      <c r="I36" s="15"/>
      <c r="J36" s="43">
        <v>31.221942483566274</v>
      </c>
      <c r="K36" s="43">
        <v>37.46633098027953</v>
      </c>
      <c r="L36" s="15"/>
      <c r="M36" s="14"/>
      <c r="N36" s="14"/>
      <c r="O36" s="14"/>
      <c r="P36" s="17"/>
      <c r="Q36" s="17"/>
      <c r="R36" s="17"/>
      <c r="S36" s="17"/>
      <c r="T36" s="17"/>
      <c r="U36" s="17"/>
      <c r="V36" s="17"/>
      <c r="W36" s="17"/>
      <c r="X36" s="17"/>
      <c r="Y36" s="17"/>
      <c r="Z36" s="17"/>
      <c r="AA36" s="17"/>
      <c r="AB36" s="17"/>
      <c r="AC36" s="17"/>
      <c r="AD36" s="17"/>
      <c r="AE36" s="17"/>
    </row>
    <row r="37" spans="1:31" x14ac:dyDescent="0.25">
      <c r="A37">
        <v>2048</v>
      </c>
      <c r="B37" s="1"/>
      <c r="C37" s="12">
        <v>389.66651395267445</v>
      </c>
      <c r="D37" s="12">
        <v>560.98903490467956</v>
      </c>
      <c r="E37" s="12">
        <v>475.327774428677</v>
      </c>
      <c r="F37" s="12"/>
      <c r="G37" s="1"/>
      <c r="H37" s="1"/>
      <c r="I37" s="15"/>
      <c r="J37" s="43">
        <v>30.862586728677833</v>
      </c>
      <c r="K37" s="43">
        <v>37.035104074413397</v>
      </c>
      <c r="L37" s="15"/>
      <c r="M37" s="14"/>
      <c r="N37" s="14"/>
      <c r="O37" s="14"/>
      <c r="P37" s="17"/>
      <c r="Q37" s="17"/>
      <c r="R37" s="17"/>
      <c r="S37" s="17"/>
      <c r="T37" s="17"/>
      <c r="U37" s="17"/>
      <c r="V37" s="17"/>
      <c r="W37" s="17"/>
      <c r="X37" s="17"/>
      <c r="Y37" s="17"/>
      <c r="Z37" s="17"/>
      <c r="AA37" s="17"/>
      <c r="AB37" s="17"/>
      <c r="AC37" s="17"/>
      <c r="AD37" s="17"/>
      <c r="AE37" s="17"/>
    </row>
    <row r="38" spans="1:31" x14ac:dyDescent="0.25">
      <c r="A38">
        <v>2049</v>
      </c>
      <c r="B38" s="1"/>
      <c r="C38" s="12">
        <v>380.11204534301601</v>
      </c>
      <c r="D38" s="12">
        <v>553.52770766669357</v>
      </c>
      <c r="E38" s="12">
        <v>466.81987650485479</v>
      </c>
      <c r="F38" s="12"/>
      <c r="G38" s="1"/>
      <c r="H38" s="1"/>
      <c r="I38" s="15"/>
      <c r="J38" s="43">
        <v>30.520280210516244</v>
      </c>
      <c r="K38" s="43">
        <v>36.624336252619493</v>
      </c>
      <c r="L38" s="15"/>
      <c r="M38" s="14"/>
      <c r="N38" s="14"/>
      <c r="O38" s="14"/>
      <c r="P38" s="17"/>
      <c r="Q38" s="17"/>
      <c r="R38" s="17"/>
      <c r="S38" s="17"/>
      <c r="T38" s="17"/>
      <c r="U38" s="17"/>
      <c r="V38" s="17"/>
      <c r="W38" s="17"/>
      <c r="X38" s="17"/>
      <c r="Y38" s="17"/>
      <c r="Z38" s="17"/>
      <c r="AA38" s="17"/>
      <c r="AB38" s="17"/>
      <c r="AC38" s="17"/>
      <c r="AD38" s="17"/>
      <c r="AE38" s="17"/>
    </row>
    <row r="39" spans="1:31" s="18" customFormat="1" x14ac:dyDescent="0.25">
      <c r="A39" s="18">
        <v>2050</v>
      </c>
      <c r="B39" s="1"/>
      <c r="C39" s="12">
        <v>370.72670489456038</v>
      </c>
      <c r="D39" s="12">
        <v>546.2443611681532</v>
      </c>
      <c r="E39" s="12">
        <v>458.48553303135679</v>
      </c>
      <c r="F39" s="12"/>
      <c r="G39" s="1"/>
      <c r="H39" s="1"/>
      <c r="I39" s="15"/>
      <c r="J39" s="43">
        <v>30.193665024257133</v>
      </c>
      <c r="K39" s="43">
        <v>36.232398029108559</v>
      </c>
      <c r="L39" s="15"/>
      <c r="M39" s="14"/>
      <c r="N39" s="14"/>
      <c r="O39" s="14"/>
      <c r="P39" s="19"/>
      <c r="Q39" s="19"/>
      <c r="R39" s="19"/>
      <c r="S39" s="19"/>
      <c r="T39" s="19"/>
      <c r="U39" s="19"/>
      <c r="V39" s="19"/>
      <c r="W39" s="19"/>
      <c r="X39" s="19"/>
      <c r="Y39" s="19"/>
      <c r="Z39" s="19"/>
      <c r="AA39" s="19"/>
      <c r="AB39" s="19"/>
      <c r="AC39" s="19"/>
      <c r="AD39" s="19"/>
      <c r="AE39" s="19"/>
    </row>
    <row r="40" spans="1:31" s="23" customFormat="1" x14ac:dyDescent="0.25">
      <c r="A40" s="23">
        <f>A39+1</f>
        <v>2051</v>
      </c>
      <c r="J40" s="44">
        <f>J39</f>
        <v>30.193665024257133</v>
      </c>
      <c r="K40" s="44">
        <f>K39</f>
        <v>36.232398029108559</v>
      </c>
      <c r="L40" s="24"/>
    </row>
    <row r="41" spans="1:31" s="23" customFormat="1" x14ac:dyDescent="0.25">
      <c r="A41" s="23">
        <f t="shared" ref="A41:A54" si="0">A40+1</f>
        <v>2052</v>
      </c>
      <c r="J41" s="44">
        <f t="shared" ref="J41:K54" si="1">J40</f>
        <v>30.193665024257133</v>
      </c>
      <c r="K41" s="44">
        <f t="shared" si="1"/>
        <v>36.232398029108559</v>
      </c>
      <c r="L41" s="24"/>
    </row>
    <row r="42" spans="1:31" s="23" customFormat="1" x14ac:dyDescent="0.25">
      <c r="A42" s="23">
        <f t="shared" si="0"/>
        <v>2053</v>
      </c>
      <c r="J42" s="44">
        <f t="shared" si="1"/>
        <v>30.193665024257133</v>
      </c>
      <c r="K42" s="44">
        <f t="shared" si="1"/>
        <v>36.232398029108559</v>
      </c>
      <c r="L42" s="24"/>
    </row>
    <row r="43" spans="1:31" s="23" customFormat="1" x14ac:dyDescent="0.25">
      <c r="A43" s="23">
        <f t="shared" si="0"/>
        <v>2054</v>
      </c>
      <c r="J43" s="44">
        <f t="shared" si="1"/>
        <v>30.193665024257133</v>
      </c>
      <c r="K43" s="44">
        <f t="shared" si="1"/>
        <v>36.232398029108559</v>
      </c>
      <c r="L43" s="24"/>
    </row>
    <row r="44" spans="1:31" s="23" customFormat="1" x14ac:dyDescent="0.25">
      <c r="A44" s="23">
        <f t="shared" si="0"/>
        <v>2055</v>
      </c>
      <c r="J44" s="44">
        <f t="shared" si="1"/>
        <v>30.193665024257133</v>
      </c>
      <c r="K44" s="44">
        <f t="shared" si="1"/>
        <v>36.232398029108559</v>
      </c>
      <c r="L44" s="24"/>
    </row>
    <row r="45" spans="1:31" s="23" customFormat="1" x14ac:dyDescent="0.25">
      <c r="A45" s="23">
        <f t="shared" si="0"/>
        <v>2056</v>
      </c>
      <c r="J45" s="44">
        <f t="shared" si="1"/>
        <v>30.193665024257133</v>
      </c>
      <c r="K45" s="44">
        <f t="shared" si="1"/>
        <v>36.232398029108559</v>
      </c>
      <c r="L45" s="24"/>
    </row>
    <row r="46" spans="1:31" s="23" customFormat="1" x14ac:dyDescent="0.25">
      <c r="A46" s="23">
        <f t="shared" si="0"/>
        <v>2057</v>
      </c>
      <c r="J46" s="44">
        <f t="shared" si="1"/>
        <v>30.193665024257133</v>
      </c>
      <c r="K46" s="44">
        <f t="shared" si="1"/>
        <v>36.232398029108559</v>
      </c>
      <c r="L46" s="24"/>
    </row>
    <row r="47" spans="1:31" s="23" customFormat="1" x14ac:dyDescent="0.25">
      <c r="A47" s="23">
        <f t="shared" si="0"/>
        <v>2058</v>
      </c>
      <c r="J47" s="44">
        <f t="shared" si="1"/>
        <v>30.193665024257133</v>
      </c>
      <c r="K47" s="44">
        <f t="shared" si="1"/>
        <v>36.232398029108559</v>
      </c>
      <c r="L47" s="24"/>
    </row>
    <row r="48" spans="1:31" s="23" customFormat="1" x14ac:dyDescent="0.25">
      <c r="A48" s="23">
        <f t="shared" si="0"/>
        <v>2059</v>
      </c>
      <c r="J48" s="44">
        <f t="shared" si="1"/>
        <v>30.193665024257133</v>
      </c>
      <c r="K48" s="44">
        <f t="shared" si="1"/>
        <v>36.232398029108559</v>
      </c>
      <c r="L48" s="24"/>
    </row>
    <row r="49" spans="1:12" s="23" customFormat="1" x14ac:dyDescent="0.25">
      <c r="A49" s="23">
        <f t="shared" si="0"/>
        <v>2060</v>
      </c>
      <c r="J49" s="44">
        <f t="shared" si="1"/>
        <v>30.193665024257133</v>
      </c>
      <c r="K49" s="44">
        <f t="shared" si="1"/>
        <v>36.232398029108559</v>
      </c>
      <c r="L49" s="24"/>
    </row>
    <row r="50" spans="1:12" s="23" customFormat="1" x14ac:dyDescent="0.25">
      <c r="A50" s="23">
        <f t="shared" si="0"/>
        <v>2061</v>
      </c>
      <c r="J50" s="44">
        <f t="shared" si="1"/>
        <v>30.193665024257133</v>
      </c>
      <c r="K50" s="44">
        <f t="shared" si="1"/>
        <v>36.232398029108559</v>
      </c>
      <c r="L50" s="24"/>
    </row>
    <row r="51" spans="1:12" s="23" customFormat="1" x14ac:dyDescent="0.25">
      <c r="A51" s="23">
        <f t="shared" si="0"/>
        <v>2062</v>
      </c>
      <c r="J51" s="44">
        <f t="shared" si="1"/>
        <v>30.193665024257133</v>
      </c>
      <c r="K51" s="44">
        <f t="shared" si="1"/>
        <v>36.232398029108559</v>
      </c>
      <c r="L51" s="24"/>
    </row>
    <row r="52" spans="1:12" s="23" customFormat="1" x14ac:dyDescent="0.25">
      <c r="A52" s="23">
        <f t="shared" si="0"/>
        <v>2063</v>
      </c>
      <c r="J52" s="44">
        <f t="shared" si="1"/>
        <v>30.193665024257133</v>
      </c>
      <c r="K52" s="44">
        <f t="shared" si="1"/>
        <v>36.232398029108559</v>
      </c>
      <c r="L52" s="24"/>
    </row>
    <row r="53" spans="1:12" s="23" customFormat="1" x14ac:dyDescent="0.25">
      <c r="A53" s="23">
        <f t="shared" si="0"/>
        <v>2064</v>
      </c>
      <c r="J53" s="44">
        <f t="shared" si="1"/>
        <v>30.193665024257133</v>
      </c>
      <c r="K53" s="44">
        <f t="shared" si="1"/>
        <v>36.232398029108559</v>
      </c>
      <c r="L53" s="24"/>
    </row>
    <row r="54" spans="1:12" s="23" customFormat="1" x14ac:dyDescent="0.25">
      <c r="A54" s="23">
        <f t="shared" si="0"/>
        <v>2065</v>
      </c>
      <c r="J54" s="44">
        <f t="shared" si="1"/>
        <v>30.193665024257133</v>
      </c>
      <c r="K54" s="44">
        <f t="shared" si="1"/>
        <v>36.232398029108559</v>
      </c>
      <c r="L54" s="24"/>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0" tint="-0.249977111117893"/>
  </sheetPr>
  <dimension ref="A1:AE54"/>
  <sheetViews>
    <sheetView zoomScale="69" zoomScaleNormal="69" workbookViewId="0">
      <selection activeCell="H31" sqref="H31"/>
    </sheetView>
  </sheetViews>
  <sheetFormatPr baseColWidth="10" defaultRowHeight="15" x14ac:dyDescent="0.25"/>
  <cols>
    <col min="2" max="2" width="19" customWidth="1"/>
    <col min="3" max="6" width="11.85546875" customWidth="1"/>
    <col min="7" max="9" width="11.28515625" customWidth="1"/>
    <col min="10" max="11" width="11.28515625" style="45" customWidth="1"/>
    <col min="12" max="38" width="11.28515625" customWidth="1"/>
  </cols>
  <sheetData>
    <row r="1" spans="1:31" x14ac:dyDescent="0.25">
      <c r="A1" s="7"/>
      <c r="B1" s="7"/>
      <c r="C1" s="8" t="s">
        <v>35</v>
      </c>
      <c r="D1" s="8"/>
      <c r="E1" s="8"/>
      <c r="F1" s="8"/>
      <c r="G1" s="20"/>
      <c r="H1" s="20"/>
      <c r="I1" s="20"/>
      <c r="J1" s="46" t="s">
        <v>34</v>
      </c>
      <c r="K1" s="46"/>
      <c r="L1" s="20"/>
      <c r="M1" s="21"/>
      <c r="N1" s="21"/>
      <c r="O1" s="21"/>
      <c r="P1" s="20"/>
      <c r="Q1" s="20"/>
      <c r="R1" s="20"/>
      <c r="S1" s="20"/>
      <c r="T1" s="20"/>
      <c r="U1" s="20"/>
      <c r="V1" s="20"/>
      <c r="W1" s="20"/>
      <c r="X1" s="20"/>
      <c r="Y1" s="20"/>
      <c r="Z1" s="20"/>
      <c r="AA1" s="20"/>
      <c r="AB1" s="20"/>
      <c r="AC1" s="20"/>
      <c r="AD1" s="20"/>
      <c r="AE1" s="20"/>
    </row>
    <row r="2" spans="1:31" x14ac:dyDescent="0.25">
      <c r="A2" s="9" t="s">
        <v>3</v>
      </c>
      <c r="B2" s="9"/>
      <c r="C2" s="10" t="s">
        <v>32</v>
      </c>
      <c r="D2" s="10" t="s">
        <v>33</v>
      </c>
      <c r="E2" s="10" t="s">
        <v>36</v>
      </c>
      <c r="F2" s="10"/>
      <c r="G2" s="9"/>
      <c r="H2" s="9"/>
      <c r="I2" s="9"/>
      <c r="J2" s="41" t="s">
        <v>32</v>
      </c>
      <c r="K2" s="41" t="s">
        <v>33</v>
      </c>
      <c r="L2" s="9"/>
      <c r="M2" s="11"/>
      <c r="N2" s="11"/>
      <c r="O2" s="11"/>
      <c r="P2" s="9"/>
      <c r="Q2" s="9"/>
      <c r="R2" s="9"/>
      <c r="S2" s="9"/>
      <c r="T2" s="9"/>
      <c r="U2" s="9"/>
      <c r="V2" s="9"/>
      <c r="W2" s="9"/>
      <c r="X2" s="9"/>
      <c r="Y2" s="9"/>
      <c r="Z2" s="9"/>
      <c r="AA2" s="9"/>
      <c r="AB2" s="9"/>
      <c r="AC2" s="9"/>
      <c r="AD2" s="9"/>
      <c r="AE2" s="9"/>
    </row>
    <row r="3" spans="1:31" x14ac:dyDescent="0.25">
      <c r="A3">
        <v>2014</v>
      </c>
      <c r="B3" s="1"/>
      <c r="C3" s="12">
        <v>935</v>
      </c>
      <c r="D3" s="12">
        <v>1055</v>
      </c>
      <c r="E3" s="12">
        <v>995</v>
      </c>
      <c r="F3" s="12"/>
      <c r="G3" s="13"/>
      <c r="H3" s="13"/>
      <c r="I3" s="13"/>
      <c r="J3" s="42">
        <v>100</v>
      </c>
      <c r="K3" s="42">
        <v>120</v>
      </c>
      <c r="L3" s="13"/>
      <c r="M3" s="14"/>
      <c r="N3" s="14"/>
      <c r="O3" s="14"/>
      <c r="P3" s="13"/>
      <c r="Q3" s="13"/>
      <c r="R3" s="13"/>
      <c r="S3" s="13"/>
      <c r="T3" s="13"/>
      <c r="U3" s="13"/>
      <c r="V3" s="13"/>
      <c r="W3" s="13"/>
      <c r="X3" s="13"/>
      <c r="Y3" s="13"/>
      <c r="Z3" s="13"/>
      <c r="AA3" s="13"/>
      <c r="AB3" s="13"/>
      <c r="AC3" s="13"/>
      <c r="AD3" s="13"/>
      <c r="AE3" s="13"/>
    </row>
    <row r="4" spans="1:31" x14ac:dyDescent="0.25">
      <c r="A4">
        <v>2015</v>
      </c>
      <c r="B4" s="1"/>
      <c r="C4" s="12">
        <v>900.63980221169891</v>
      </c>
      <c r="D4" s="12">
        <v>1020.8929694530743</v>
      </c>
      <c r="E4" s="12">
        <v>960.76638583238662</v>
      </c>
      <c r="F4" s="12"/>
      <c r="G4" s="1"/>
      <c r="H4" s="1"/>
      <c r="I4" s="15"/>
      <c r="J4" s="43">
        <v>92.624537105657353</v>
      </c>
      <c r="K4" s="43">
        <v>111.14944452678883</v>
      </c>
      <c r="L4" s="15"/>
      <c r="M4" s="14"/>
      <c r="N4" s="14"/>
      <c r="O4" s="14"/>
      <c r="P4" s="17"/>
      <c r="Q4" s="17"/>
      <c r="R4" s="17"/>
      <c r="S4" s="17"/>
      <c r="T4" s="17"/>
      <c r="U4" s="17"/>
      <c r="V4" s="17"/>
      <c r="W4" s="17"/>
      <c r="X4" s="17"/>
      <c r="Y4" s="17"/>
      <c r="Z4" s="17"/>
      <c r="AA4" s="17"/>
      <c r="AB4" s="17"/>
      <c r="AC4" s="17"/>
      <c r="AD4" s="17"/>
      <c r="AE4" s="17"/>
    </row>
    <row r="5" spans="1:31" x14ac:dyDescent="0.25">
      <c r="A5">
        <v>2016</v>
      </c>
      <c r="B5" s="1"/>
      <c r="C5" s="12">
        <v>868.62376874105996</v>
      </c>
      <c r="D5" s="12">
        <v>989.22161258055712</v>
      </c>
      <c r="E5" s="12">
        <v>928.92269066080848</v>
      </c>
      <c r="F5" s="12"/>
      <c r="G5" s="1"/>
      <c r="H5" s="1"/>
      <c r="I5" s="15"/>
      <c r="J5" s="43">
        <v>86.024652696439446</v>
      </c>
      <c r="K5" s="43">
        <v>103.22958323572733</v>
      </c>
      <c r="L5" s="15"/>
      <c r="M5" s="14"/>
      <c r="N5" s="14"/>
      <c r="O5" s="14"/>
      <c r="P5" s="17"/>
      <c r="Q5" s="17"/>
      <c r="R5" s="17"/>
      <c r="S5" s="17"/>
      <c r="T5" s="17"/>
      <c r="U5" s="17"/>
      <c r="V5" s="17"/>
      <c r="W5" s="17"/>
      <c r="X5" s="17"/>
      <c r="Y5" s="17"/>
      <c r="Z5" s="17"/>
      <c r="AA5" s="17"/>
      <c r="AB5" s="17"/>
      <c r="AC5" s="17"/>
      <c r="AD5" s="17"/>
      <c r="AE5" s="17"/>
    </row>
    <row r="6" spans="1:31" x14ac:dyDescent="0.25">
      <c r="A6">
        <v>2017</v>
      </c>
      <c r="B6" s="1"/>
      <c r="C6" s="12">
        <v>838.64182901618688</v>
      </c>
      <c r="D6" s="12">
        <v>959.66607655441192</v>
      </c>
      <c r="E6" s="12">
        <v>899.15395278529945</v>
      </c>
      <c r="F6" s="12"/>
      <c r="G6" s="1"/>
      <c r="H6" s="1"/>
      <c r="I6" s="15"/>
      <c r="J6" s="43">
        <v>80.08625174772385</v>
      </c>
      <c r="K6" s="43">
        <v>96.103502097268617</v>
      </c>
      <c r="L6" s="15"/>
      <c r="M6" s="14"/>
      <c r="N6" s="14"/>
      <c r="O6" s="14"/>
      <c r="P6" s="17"/>
      <c r="Q6" s="17"/>
      <c r="R6" s="17"/>
      <c r="S6" s="17"/>
      <c r="T6" s="17"/>
      <c r="U6" s="17"/>
      <c r="V6" s="17"/>
      <c r="W6" s="17"/>
      <c r="X6" s="17"/>
      <c r="Y6" s="17"/>
      <c r="Z6" s="17"/>
      <c r="AA6" s="17"/>
      <c r="AB6" s="17"/>
      <c r="AC6" s="17"/>
      <c r="AD6" s="17"/>
      <c r="AE6" s="17"/>
    </row>
    <row r="7" spans="1:31" x14ac:dyDescent="0.25">
      <c r="A7">
        <v>2018</v>
      </c>
      <c r="B7" s="1"/>
      <c r="C7" s="12">
        <v>810.45584893186913</v>
      </c>
      <c r="D7" s="12">
        <v>931.98151392132399</v>
      </c>
      <c r="E7" s="12">
        <v>871.2186814265965</v>
      </c>
      <c r="F7" s="12"/>
      <c r="G7" s="1"/>
      <c r="H7" s="1"/>
      <c r="I7" s="15"/>
      <c r="J7" s="43">
        <v>74.720867546100152</v>
      </c>
      <c r="K7" s="43">
        <v>89.665041055320188</v>
      </c>
      <c r="L7" s="15"/>
      <c r="M7" s="14"/>
      <c r="N7" s="14"/>
      <c r="O7" s="14"/>
      <c r="P7" s="17"/>
      <c r="Q7" s="17"/>
      <c r="R7" s="17"/>
      <c r="S7" s="17"/>
      <c r="T7" s="17"/>
      <c r="U7" s="17"/>
      <c r="V7" s="17"/>
      <c r="W7" s="17"/>
      <c r="X7" s="17"/>
      <c r="Y7" s="17"/>
      <c r="Z7" s="17"/>
      <c r="AA7" s="17"/>
      <c r="AB7" s="17"/>
      <c r="AC7" s="17"/>
      <c r="AD7" s="17"/>
      <c r="AE7" s="17"/>
    </row>
    <row r="8" spans="1:31" x14ac:dyDescent="0.25">
      <c r="A8">
        <v>2019</v>
      </c>
      <c r="B8" s="1"/>
      <c r="C8" s="12">
        <v>783.89190272730593</v>
      </c>
      <c r="D8" s="12">
        <v>905.99073536170408</v>
      </c>
      <c r="E8" s="12">
        <v>844.94131904450501</v>
      </c>
      <c r="F8" s="12"/>
      <c r="G8" s="1"/>
      <c r="H8" s="1"/>
      <c r="I8" s="15"/>
      <c r="J8" s="43">
        <v>69.861288540335082</v>
      </c>
      <c r="K8" s="43">
        <v>83.833546248402087</v>
      </c>
      <c r="L8" s="15"/>
      <c r="M8" s="14"/>
      <c r="N8" s="14"/>
      <c r="O8" s="14"/>
      <c r="P8" s="17"/>
      <c r="Q8" s="17"/>
      <c r="R8" s="17"/>
      <c r="S8" s="17"/>
      <c r="T8" s="17"/>
      <c r="U8" s="17"/>
      <c r="V8" s="17"/>
      <c r="W8" s="17"/>
      <c r="X8" s="17"/>
      <c r="Y8" s="17"/>
      <c r="Z8" s="17"/>
      <c r="AA8" s="17"/>
      <c r="AB8" s="17"/>
      <c r="AC8" s="17"/>
      <c r="AD8" s="17"/>
      <c r="AE8" s="17"/>
    </row>
    <row r="9" spans="1:31" x14ac:dyDescent="0.25">
      <c r="A9">
        <v>2020</v>
      </c>
      <c r="B9" s="1"/>
      <c r="C9" s="12">
        <v>758.8202265153966</v>
      </c>
      <c r="D9" s="12">
        <v>881.56321355488876</v>
      </c>
      <c r="E9" s="12">
        <v>820.19172003514268</v>
      </c>
      <c r="F9" s="12"/>
      <c r="G9" s="1"/>
      <c r="H9" s="1"/>
      <c r="I9" s="15"/>
      <c r="J9" s="43">
        <v>65.454887608541483</v>
      </c>
      <c r="K9" s="43">
        <v>78.54586513024978</v>
      </c>
      <c r="L9" s="15"/>
      <c r="M9" s="14"/>
      <c r="N9" s="14"/>
      <c r="O9" s="14"/>
      <c r="P9" s="17"/>
      <c r="Q9" s="17"/>
      <c r="R9" s="17"/>
      <c r="S9" s="17"/>
      <c r="T9" s="17"/>
      <c r="U9" s="17"/>
      <c r="V9" s="17"/>
      <c r="W9" s="17"/>
      <c r="X9" s="17"/>
      <c r="Y9" s="17"/>
      <c r="Z9" s="17"/>
      <c r="AA9" s="17"/>
      <c r="AB9" s="17"/>
      <c r="AC9" s="17"/>
      <c r="AD9" s="17"/>
      <c r="AE9" s="17"/>
    </row>
    <row r="10" spans="1:31" x14ac:dyDescent="0.25">
      <c r="A10">
        <v>2021</v>
      </c>
      <c r="B10" s="1"/>
      <c r="C10" s="12">
        <v>735.14127695421769</v>
      </c>
      <c r="D10" s="12">
        <v>858.60040539739953</v>
      </c>
      <c r="E10" s="12">
        <v>796.87084117580866</v>
      </c>
      <c r="F10" s="12"/>
      <c r="G10" s="1"/>
      <c r="H10" s="1"/>
      <c r="I10" s="15"/>
      <c r="J10" s="43">
        <v>61.459138757385098</v>
      </c>
      <c r="K10" s="43">
        <v>73.75096650886212</v>
      </c>
      <c r="L10" s="15"/>
      <c r="M10" s="14"/>
      <c r="N10" s="14"/>
      <c r="O10" s="14"/>
      <c r="P10" s="17"/>
      <c r="Q10" s="17"/>
      <c r="R10" s="17"/>
      <c r="S10" s="17"/>
      <c r="T10" s="17"/>
      <c r="U10" s="17"/>
      <c r="V10" s="17"/>
      <c r="W10" s="17"/>
      <c r="X10" s="17"/>
      <c r="Y10" s="17"/>
      <c r="Z10" s="17"/>
      <c r="AA10" s="17"/>
      <c r="AB10" s="17"/>
      <c r="AC10" s="17"/>
      <c r="AD10" s="17"/>
      <c r="AE10" s="17"/>
    </row>
    <row r="11" spans="1:31" x14ac:dyDescent="0.25">
      <c r="A11">
        <v>2022</v>
      </c>
      <c r="B11" s="1"/>
      <c r="C11" s="12">
        <v>712.77551441087235</v>
      </c>
      <c r="D11" s="12">
        <v>837.02490569323561</v>
      </c>
      <c r="E11" s="12">
        <v>774.90021005205404</v>
      </c>
      <c r="F11" s="12"/>
      <c r="G11" s="1"/>
      <c r="H11" s="1"/>
      <c r="I11" s="15"/>
      <c r="J11" s="43">
        <v>57.838488603189745</v>
      </c>
      <c r="K11" s="43">
        <v>69.406186323827683</v>
      </c>
      <c r="L11" s="15"/>
      <c r="M11" s="14"/>
      <c r="N11" s="14"/>
      <c r="O11" s="14"/>
      <c r="P11" s="17"/>
      <c r="Q11" s="17"/>
      <c r="R11" s="17"/>
      <c r="S11" s="17"/>
      <c r="T11" s="17"/>
      <c r="U11" s="17"/>
      <c r="V11" s="17"/>
      <c r="W11" s="17"/>
      <c r="X11" s="17"/>
      <c r="Y11" s="17"/>
      <c r="Z11" s="17"/>
      <c r="AA11" s="17"/>
      <c r="AB11" s="17"/>
      <c r="AC11" s="17"/>
      <c r="AD11" s="17"/>
      <c r="AE11" s="17"/>
    </row>
    <row r="12" spans="1:31" x14ac:dyDescent="0.25">
      <c r="A12">
        <v>2023</v>
      </c>
      <c r="B12" s="1"/>
      <c r="C12" s="12">
        <v>691.65561786368346</v>
      </c>
      <c r="D12" s="12">
        <v>816.77208713195364</v>
      </c>
      <c r="E12" s="12">
        <v>754.21385249781861</v>
      </c>
      <c r="F12" s="12"/>
      <c r="G12" s="1"/>
      <c r="H12" s="1"/>
      <c r="I12" s="15"/>
      <c r="J12" s="43">
        <v>54.562117510285837</v>
      </c>
      <c r="K12" s="43">
        <v>65.474541012342996</v>
      </c>
      <c r="L12" s="15"/>
      <c r="M12" s="14"/>
      <c r="N12" s="14"/>
      <c r="O12" s="14"/>
      <c r="P12" s="17"/>
      <c r="Q12" s="17"/>
      <c r="R12" s="17"/>
      <c r="S12" s="17"/>
      <c r="T12" s="17"/>
      <c r="U12" s="17"/>
      <c r="V12" s="17"/>
      <c r="W12" s="17"/>
      <c r="X12" s="17"/>
      <c r="Y12" s="17"/>
      <c r="Z12" s="17"/>
      <c r="AA12" s="17"/>
      <c r="AB12" s="17"/>
      <c r="AC12" s="17"/>
      <c r="AD12" s="17"/>
      <c r="AE12" s="17"/>
    </row>
    <row r="13" spans="1:31" x14ac:dyDescent="0.25">
      <c r="A13">
        <v>2024</v>
      </c>
      <c r="B13" s="1"/>
      <c r="C13" s="12">
        <v>671.72048250631167</v>
      </c>
      <c r="D13" s="12">
        <v>797.78356405667273</v>
      </c>
      <c r="E13" s="12">
        <v>734.75202328149226</v>
      </c>
      <c r="F13" s="12"/>
      <c r="G13" s="1"/>
      <c r="H13" s="1"/>
      <c r="I13" s="15"/>
      <c r="J13" s="43">
        <v>51.602331632361611</v>
      </c>
      <c r="K13" s="43">
        <v>61.922797958833932</v>
      </c>
      <c r="L13" s="15"/>
      <c r="M13" s="14"/>
      <c r="N13" s="14"/>
      <c r="O13" s="14"/>
      <c r="P13" s="17"/>
      <c r="Q13" s="17"/>
      <c r="R13" s="17"/>
      <c r="S13" s="17"/>
      <c r="T13" s="17"/>
      <c r="U13" s="17"/>
      <c r="V13" s="17"/>
      <c r="W13" s="17"/>
      <c r="X13" s="17"/>
      <c r="Y13" s="17"/>
      <c r="Z13" s="17"/>
      <c r="AA13" s="17"/>
      <c r="AB13" s="17"/>
      <c r="AC13" s="17"/>
      <c r="AD13" s="17"/>
      <c r="AE13" s="17"/>
    </row>
    <row r="14" spans="1:31" x14ac:dyDescent="0.25">
      <c r="A14">
        <v>2025</v>
      </c>
      <c r="B14" s="1"/>
      <c r="C14" s="12">
        <v>652.91073099568393</v>
      </c>
      <c r="D14" s="12">
        <v>780.0022261114284</v>
      </c>
      <c r="E14" s="12">
        <v>716.45647855355617</v>
      </c>
      <c r="F14" s="12"/>
      <c r="G14" s="1"/>
      <c r="H14" s="1"/>
      <c r="I14" s="15"/>
      <c r="J14" s="43">
        <v>48.933442672462107</v>
      </c>
      <c r="K14" s="43">
        <v>58.720131206954527</v>
      </c>
      <c r="L14" s="15"/>
      <c r="M14" s="14"/>
      <c r="N14" s="14"/>
      <c r="O14" s="14"/>
      <c r="P14" s="17"/>
      <c r="Q14" s="17"/>
      <c r="R14" s="17"/>
      <c r="S14" s="17"/>
      <c r="T14" s="17"/>
      <c r="U14" s="17"/>
      <c r="V14" s="17"/>
      <c r="W14" s="17"/>
      <c r="X14" s="17"/>
      <c r="Y14" s="17"/>
      <c r="Z14" s="17"/>
      <c r="AA14" s="17"/>
      <c r="AB14" s="17"/>
      <c r="AC14" s="17"/>
      <c r="AD14" s="17"/>
      <c r="AE14" s="17"/>
    </row>
    <row r="15" spans="1:31" x14ac:dyDescent="0.25">
      <c r="A15">
        <v>2026</v>
      </c>
      <c r="B15" s="1"/>
      <c r="C15" s="12">
        <v>635.16565805674736</v>
      </c>
      <c r="D15" s="12">
        <v>763.3687933961935</v>
      </c>
      <c r="E15" s="12">
        <v>699.26722572647043</v>
      </c>
      <c r="F15" s="12"/>
      <c r="G15" s="1"/>
      <c r="H15" s="1"/>
      <c r="I15" s="15"/>
      <c r="J15" s="43">
        <v>46.531050199152723</v>
      </c>
      <c r="K15" s="43">
        <v>55.837260238983269</v>
      </c>
      <c r="L15" s="15"/>
      <c r="M15" s="14"/>
      <c r="N15" s="14"/>
      <c r="O15" s="14"/>
      <c r="P15" s="17"/>
      <c r="Q15" s="17"/>
      <c r="R15" s="17"/>
      <c r="S15" s="17"/>
      <c r="T15" s="17"/>
      <c r="U15" s="17"/>
      <c r="V15" s="17"/>
      <c r="W15" s="17"/>
      <c r="X15" s="17"/>
      <c r="Y15" s="17"/>
      <c r="Z15" s="17"/>
      <c r="AA15" s="17"/>
      <c r="AB15" s="17"/>
      <c r="AC15" s="17"/>
      <c r="AD15" s="17"/>
      <c r="AE15" s="17"/>
    </row>
    <row r="16" spans="1:31" x14ac:dyDescent="0.25">
      <c r="A16">
        <v>2027</v>
      </c>
      <c r="B16" s="1"/>
      <c r="C16" s="12">
        <v>618.42156385903832</v>
      </c>
      <c r="D16" s="12">
        <v>747.81988264179938</v>
      </c>
      <c r="E16" s="12">
        <v>683.12072325041891</v>
      </c>
      <c r="F16" s="12"/>
      <c r="G16" s="1"/>
      <c r="H16" s="1"/>
      <c r="I16" s="15"/>
      <c r="J16" s="43">
        <v>44.371661010006108</v>
      </c>
      <c r="K16" s="43">
        <v>53.245993212007328</v>
      </c>
      <c r="L16" s="15"/>
      <c r="M16" s="14"/>
      <c r="N16" s="14"/>
      <c r="O16" s="14"/>
      <c r="P16" s="17"/>
      <c r="Q16" s="17"/>
      <c r="R16" s="17"/>
      <c r="S16" s="17"/>
      <c r="T16" s="17"/>
      <c r="U16" s="17"/>
      <c r="V16" s="17"/>
      <c r="W16" s="17"/>
      <c r="X16" s="17"/>
      <c r="Y16" s="17"/>
      <c r="Z16" s="17"/>
      <c r="AA16" s="17"/>
      <c r="AB16" s="17"/>
      <c r="AC16" s="17"/>
      <c r="AD16" s="17"/>
      <c r="AE16" s="17"/>
    </row>
    <row r="17" spans="1:31" x14ac:dyDescent="0.25">
      <c r="A17">
        <v>2028</v>
      </c>
      <c r="B17" s="1"/>
      <c r="C17" s="12">
        <v>602.61135848402023</v>
      </c>
      <c r="D17" s="12">
        <v>733.28748849118995</v>
      </c>
      <c r="E17" s="12">
        <v>667.94942348760515</v>
      </c>
      <c r="F17" s="12"/>
      <c r="G17" s="1"/>
      <c r="H17" s="1"/>
      <c r="I17" s="15"/>
      <c r="J17" s="43">
        <v>42.432577144705988</v>
      </c>
      <c r="K17" s="43">
        <v>50.919092573647191</v>
      </c>
      <c r="L17" s="15"/>
      <c r="M17" s="14"/>
      <c r="N17" s="14"/>
      <c r="O17" s="14"/>
      <c r="P17" s="17"/>
      <c r="Q17" s="17"/>
      <c r="R17" s="17"/>
      <c r="S17" s="17"/>
      <c r="T17" s="17"/>
      <c r="U17" s="17"/>
      <c r="V17" s="17"/>
      <c r="W17" s="17"/>
      <c r="X17" s="17"/>
      <c r="Y17" s="17"/>
      <c r="Z17" s="17"/>
      <c r="AA17" s="17"/>
      <c r="AB17" s="17"/>
      <c r="AC17" s="17"/>
      <c r="AD17" s="17"/>
      <c r="AE17" s="17"/>
    </row>
    <row r="18" spans="1:31" x14ac:dyDescent="0.25">
      <c r="A18">
        <v>2029</v>
      </c>
      <c r="B18" s="1"/>
      <c r="C18" s="12">
        <v>587.66520011179216</v>
      </c>
      <c r="D18" s="12">
        <v>719.69964234533779</v>
      </c>
      <c r="E18" s="12">
        <v>653.68242122856498</v>
      </c>
      <c r="F18" s="12"/>
      <c r="G18" s="1"/>
      <c r="H18" s="1"/>
      <c r="I18" s="15"/>
      <c r="J18" s="43">
        <v>40.691974030628025</v>
      </c>
      <c r="K18" s="43">
        <v>48.830368836753628</v>
      </c>
      <c r="L18" s="15"/>
      <c r="M18" s="14"/>
      <c r="N18" s="14"/>
      <c r="O18" s="14"/>
      <c r="P18" s="17"/>
      <c r="Q18" s="17"/>
      <c r="R18" s="17"/>
      <c r="S18" s="17"/>
      <c r="T18" s="17"/>
      <c r="U18" s="17"/>
      <c r="V18" s="17"/>
      <c r="W18" s="17"/>
      <c r="X18" s="17"/>
      <c r="Y18" s="17"/>
      <c r="Z18" s="17"/>
      <c r="AA18" s="17"/>
      <c r="AB18" s="17"/>
      <c r="AC18" s="17"/>
      <c r="AD18" s="17"/>
      <c r="AE18" s="17"/>
    </row>
    <row r="19" spans="1:31" x14ac:dyDescent="0.25">
      <c r="A19">
        <v>2030</v>
      </c>
      <c r="B19" s="1"/>
      <c r="C19" s="12">
        <v>573.5118296571552</v>
      </c>
      <c r="D19" s="12">
        <v>706.98188820479345</v>
      </c>
      <c r="E19" s="12">
        <v>640.24685893097433</v>
      </c>
      <c r="F19" s="12"/>
      <c r="G19" s="1"/>
      <c r="H19" s="1"/>
      <c r="I19" s="15"/>
      <c r="J19" s="43">
        <v>39.129085490752615</v>
      </c>
      <c r="K19" s="43">
        <v>46.954902588903145</v>
      </c>
      <c r="L19" s="15"/>
      <c r="M19" s="14"/>
      <c r="N19" s="14"/>
      <c r="O19" s="14"/>
      <c r="P19" s="17"/>
      <c r="Q19" s="17"/>
      <c r="R19" s="17"/>
      <c r="S19" s="17"/>
      <c r="T19" s="17"/>
      <c r="U19" s="17"/>
      <c r="V19" s="17"/>
      <c r="W19" s="17"/>
      <c r="X19" s="17"/>
      <c r="Y19" s="17"/>
      <c r="Z19" s="17"/>
      <c r="AA19" s="17"/>
      <c r="AB19" s="17"/>
      <c r="AC19" s="17"/>
      <c r="AD19" s="17"/>
      <c r="AE19" s="17"/>
    </row>
    <row r="20" spans="1:31" x14ac:dyDescent="0.25">
      <c r="A20">
        <v>2031</v>
      </c>
      <c r="B20" s="1"/>
      <c r="C20" s="12">
        <v>560.08023030942707</v>
      </c>
      <c r="D20" s="12">
        <v>695.05916446378455</v>
      </c>
      <c r="E20" s="12">
        <v>627.56969738660587</v>
      </c>
      <c r="F20" s="12"/>
      <c r="G20" s="1"/>
      <c r="H20" s="1"/>
      <c r="I20" s="15"/>
      <c r="J20" s="43">
        <v>37.724419418102258</v>
      </c>
      <c r="K20" s="43">
        <v>45.269303301722708</v>
      </c>
      <c r="L20" s="15"/>
      <c r="M20" s="14"/>
      <c r="N20" s="14"/>
      <c r="O20" s="14"/>
      <c r="P20" s="17"/>
      <c r="Q20" s="17"/>
      <c r="R20" s="17"/>
      <c r="S20" s="17"/>
      <c r="T20" s="17"/>
      <c r="U20" s="17"/>
      <c r="V20" s="17"/>
      <c r="W20" s="17"/>
      <c r="X20" s="17"/>
      <c r="Y20" s="17"/>
      <c r="Z20" s="17"/>
      <c r="AA20" s="17"/>
      <c r="AB20" s="17"/>
      <c r="AC20" s="17"/>
      <c r="AD20" s="17"/>
      <c r="AE20" s="17"/>
    </row>
    <row r="21" spans="1:31" x14ac:dyDescent="0.25">
      <c r="A21">
        <v>2032</v>
      </c>
      <c r="B21" s="1"/>
      <c r="C21" s="12">
        <v>544.9608357071437</v>
      </c>
      <c r="D21" s="12">
        <v>681.76537590909561</v>
      </c>
      <c r="E21" s="12">
        <v>613.3631058081196</v>
      </c>
      <c r="F21" s="12"/>
      <c r="G21" s="1"/>
      <c r="H21" s="1"/>
      <c r="I21" s="15"/>
      <c r="J21" s="43">
        <v>36.459946070676047</v>
      </c>
      <c r="K21" s="43">
        <v>43.751935284811253</v>
      </c>
      <c r="L21" s="15"/>
      <c r="M21" s="14"/>
      <c r="N21" s="14"/>
      <c r="O21" s="14"/>
      <c r="P21" s="17"/>
      <c r="Q21" s="17"/>
      <c r="R21" s="17"/>
      <c r="S21" s="17"/>
      <c r="T21" s="17"/>
      <c r="U21" s="17"/>
      <c r="V21" s="17"/>
      <c r="W21" s="17"/>
      <c r="X21" s="17"/>
      <c r="Y21" s="17"/>
      <c r="Z21" s="17"/>
      <c r="AA21" s="17"/>
      <c r="AB21" s="17"/>
      <c r="AC21" s="17"/>
      <c r="AD21" s="17"/>
      <c r="AE21" s="17"/>
    </row>
    <row r="22" spans="1:31" x14ac:dyDescent="0.25">
      <c r="A22">
        <v>2033</v>
      </c>
      <c r="B22" s="1"/>
      <c r="C22" s="12">
        <v>526.80045958956498</v>
      </c>
      <c r="D22" s="12">
        <v>665.24814683211207</v>
      </c>
      <c r="E22" s="12">
        <v>596.02430321083853</v>
      </c>
      <c r="F22" s="12"/>
      <c r="G22" s="1"/>
      <c r="H22" s="1"/>
      <c r="I22" s="15"/>
      <c r="J22" s="43">
        <v>35.319224507008528</v>
      </c>
      <c r="K22" s="43">
        <v>42.383069408410236</v>
      </c>
      <c r="L22" s="15"/>
      <c r="M22" s="14"/>
      <c r="N22" s="14"/>
      <c r="O22" s="14"/>
      <c r="P22" s="17"/>
      <c r="Q22" s="17"/>
      <c r="R22" s="17"/>
      <c r="S22" s="17"/>
      <c r="T22" s="17"/>
      <c r="U22" s="17"/>
      <c r="V22" s="17"/>
      <c r="W22" s="17"/>
      <c r="X22" s="17"/>
      <c r="Y22" s="17"/>
      <c r="Z22" s="17"/>
      <c r="AA22" s="17"/>
      <c r="AB22" s="17"/>
      <c r="AC22" s="17"/>
      <c r="AD22" s="17"/>
      <c r="AE22" s="17"/>
    </row>
    <row r="23" spans="1:31" x14ac:dyDescent="0.25">
      <c r="A23">
        <v>2034</v>
      </c>
      <c r="B23" s="1"/>
      <c r="C23" s="12">
        <v>509.87263281686148</v>
      </c>
      <c r="D23" s="12">
        <v>649.96814728538789</v>
      </c>
      <c r="E23" s="12">
        <v>579.92039005112474</v>
      </c>
      <c r="F23" s="12"/>
      <c r="G23" s="1"/>
      <c r="H23" s="1"/>
      <c r="I23" s="15"/>
      <c r="J23" s="43">
        <v>34.287455041201184</v>
      </c>
      <c r="K23" s="43">
        <v>41.144946049441423</v>
      </c>
      <c r="L23" s="15"/>
      <c r="M23" s="14"/>
      <c r="N23" s="14"/>
      <c r="O23" s="14"/>
      <c r="P23" s="17"/>
      <c r="Q23" s="17"/>
      <c r="R23" s="17"/>
      <c r="S23" s="17"/>
      <c r="T23" s="17"/>
      <c r="U23" s="17"/>
      <c r="V23" s="17"/>
      <c r="W23" s="17"/>
      <c r="X23" s="17"/>
      <c r="Y23" s="17"/>
      <c r="Z23" s="17"/>
      <c r="AA23" s="17"/>
      <c r="AB23" s="17"/>
      <c r="AC23" s="17"/>
      <c r="AD23" s="17"/>
      <c r="AE23" s="17"/>
    </row>
    <row r="24" spans="1:31" x14ac:dyDescent="0.25">
      <c r="A24">
        <v>2035</v>
      </c>
      <c r="B24" s="1"/>
      <c r="C24" s="12">
        <v>494.01839792146632</v>
      </c>
      <c r="D24" s="12">
        <v>635.77552294923362</v>
      </c>
      <c r="E24" s="12">
        <v>564.89696043534991</v>
      </c>
      <c r="F24" s="12"/>
      <c r="G24" s="1"/>
      <c r="H24" s="1"/>
      <c r="I24" s="15"/>
      <c r="J24" s="43">
        <v>33.351462232602728</v>
      </c>
      <c r="K24" s="43">
        <v>40.021754679123269</v>
      </c>
      <c r="L24" s="15"/>
      <c r="M24" s="14"/>
      <c r="N24" s="14"/>
      <c r="O24" s="14"/>
      <c r="P24" s="17"/>
      <c r="Q24" s="17"/>
      <c r="R24" s="17"/>
      <c r="S24" s="17"/>
      <c r="T24" s="17"/>
      <c r="U24" s="17"/>
      <c r="V24" s="17"/>
      <c r="W24" s="17"/>
      <c r="X24" s="17"/>
      <c r="Y24" s="17"/>
      <c r="Z24" s="17"/>
      <c r="AA24" s="17"/>
      <c r="AB24" s="17"/>
      <c r="AC24" s="17"/>
      <c r="AD24" s="17"/>
      <c r="AE24" s="17"/>
    </row>
    <row r="25" spans="1:31" x14ac:dyDescent="0.25">
      <c r="A25">
        <v>2036</v>
      </c>
      <c r="B25" s="1"/>
      <c r="C25" s="12">
        <v>479.09960542551448</v>
      </c>
      <c r="D25" s="12">
        <v>622.53811763073634</v>
      </c>
      <c r="E25" s="12">
        <v>550.81886152812535</v>
      </c>
      <c r="F25" s="12"/>
      <c r="G25" s="1"/>
      <c r="H25" s="1"/>
      <c r="I25" s="15"/>
      <c r="J25" s="43">
        <v>32.499622412388469</v>
      </c>
      <c r="K25" s="43">
        <v>38.999546894866164</v>
      </c>
      <c r="L25" s="15"/>
      <c r="M25" s="14"/>
      <c r="N25" s="14"/>
      <c r="O25" s="14"/>
      <c r="P25" s="17"/>
      <c r="Q25" s="17"/>
      <c r="R25" s="17"/>
      <c r="S25" s="17"/>
      <c r="T25" s="17"/>
      <c r="U25" s="17"/>
      <c r="V25" s="17"/>
      <c r="W25" s="17"/>
      <c r="X25" s="17"/>
      <c r="Y25" s="17"/>
      <c r="Z25" s="17"/>
      <c r="AA25" s="17"/>
      <c r="AB25" s="17"/>
      <c r="AC25" s="17"/>
      <c r="AD25" s="17"/>
      <c r="AE25" s="17"/>
    </row>
    <row r="26" spans="1:31" x14ac:dyDescent="0.25">
      <c r="A26">
        <v>2037</v>
      </c>
      <c r="B26" s="1"/>
      <c r="C26" s="12">
        <v>464.9968176565776</v>
      </c>
      <c r="D26" s="12">
        <v>610.14019738141769</v>
      </c>
      <c r="E26" s="12">
        <v>537.56850751899765</v>
      </c>
      <c r="F26" s="12"/>
      <c r="G26" s="1"/>
      <c r="H26" s="1"/>
      <c r="I26" s="15"/>
      <c r="J26" s="43">
        <v>31.721753037940115</v>
      </c>
      <c r="K26" s="43">
        <v>38.066103645528138</v>
      </c>
      <c r="L26" s="15"/>
      <c r="M26" s="14"/>
      <c r="N26" s="14"/>
      <c r="O26" s="14"/>
      <c r="P26" s="17"/>
      <c r="Q26" s="17"/>
      <c r="R26" s="17"/>
      <c r="S26" s="17"/>
      <c r="T26" s="17"/>
      <c r="U26" s="17"/>
      <c r="V26" s="17"/>
      <c r="W26" s="17"/>
      <c r="X26" s="17"/>
      <c r="Y26" s="17"/>
      <c r="Z26" s="17"/>
      <c r="AA26" s="17"/>
      <c r="AB26" s="17"/>
      <c r="AC26" s="17"/>
      <c r="AD26" s="17"/>
      <c r="AE26" s="17"/>
    </row>
    <row r="27" spans="1:31" x14ac:dyDescent="0.25">
      <c r="A27">
        <v>2038</v>
      </c>
      <c r="B27" s="1"/>
      <c r="C27" s="12">
        <v>451.60715114566028</v>
      </c>
      <c r="D27" s="12">
        <v>598.48093150044883</v>
      </c>
      <c r="E27" s="12">
        <v>525.04404132305456</v>
      </c>
      <c r="F27" s="12"/>
      <c r="G27" s="1"/>
      <c r="H27" s="1"/>
      <c r="I27" s="15"/>
      <c r="J27" s="43">
        <v>31.008980279024435</v>
      </c>
      <c r="K27" s="43">
        <v>37.210776334829319</v>
      </c>
      <c r="L27" s="15"/>
      <c r="M27" s="14"/>
      <c r="N27" s="14"/>
      <c r="O27" s="14"/>
      <c r="P27" s="17"/>
      <c r="Q27" s="17"/>
      <c r="R27" s="17"/>
      <c r="S27" s="17"/>
      <c r="T27" s="17"/>
      <c r="U27" s="17"/>
      <c r="V27" s="17"/>
      <c r="W27" s="17"/>
      <c r="X27" s="17"/>
      <c r="Y27" s="17"/>
      <c r="Z27" s="17"/>
      <c r="AA27" s="17"/>
      <c r="AB27" s="17"/>
      <c r="AC27" s="17"/>
      <c r="AD27" s="17"/>
      <c r="AE27" s="17"/>
    </row>
    <row r="28" spans="1:31" x14ac:dyDescent="0.25">
      <c r="A28">
        <v>2039</v>
      </c>
      <c r="B28" s="1"/>
      <c r="C28" s="12">
        <v>438.84218020131755</v>
      </c>
      <c r="D28" s="12">
        <v>587.47278174930682</v>
      </c>
      <c r="E28" s="12">
        <v>513.15748097531218</v>
      </c>
      <c r="F28" s="12"/>
      <c r="G28" s="1"/>
      <c r="H28" s="1"/>
      <c r="I28" s="15"/>
      <c r="J28" s="43">
        <v>30.353598211207572</v>
      </c>
      <c r="K28" s="43">
        <v>36.424317853449089</v>
      </c>
      <c r="L28" s="15"/>
      <c r="M28" s="14"/>
      <c r="N28" s="14"/>
      <c r="O28" s="14"/>
      <c r="P28" s="17"/>
      <c r="Q28" s="17"/>
      <c r="R28" s="17"/>
      <c r="S28" s="17"/>
      <c r="T28" s="17"/>
      <c r="U28" s="17"/>
      <c r="V28" s="17"/>
      <c r="W28" s="17"/>
      <c r="X28" s="17"/>
      <c r="Y28" s="17"/>
      <c r="Z28" s="17"/>
      <c r="AA28" s="17"/>
      <c r="AB28" s="17"/>
      <c r="AC28" s="17"/>
      <c r="AD28" s="17"/>
      <c r="AE28" s="17"/>
    </row>
    <row r="29" spans="1:31" x14ac:dyDescent="0.25">
      <c r="A29">
        <v>2040</v>
      </c>
      <c r="B29" s="1"/>
      <c r="C29" s="12">
        <v>426.62598200487082</v>
      </c>
      <c r="D29" s="12">
        <v>577.03990951007358</v>
      </c>
      <c r="E29" s="12">
        <v>501.8329457574722</v>
      </c>
      <c r="F29" s="12"/>
      <c r="G29" s="1"/>
      <c r="H29" s="1"/>
      <c r="I29" s="15"/>
      <c r="J29" s="43">
        <v>29.748929334416697</v>
      </c>
      <c r="K29" s="43">
        <v>35.698715201300033</v>
      </c>
      <c r="L29" s="15"/>
      <c r="M29" s="14"/>
      <c r="N29" s="14"/>
      <c r="O29" s="14"/>
      <c r="P29" s="17"/>
      <c r="Q29" s="17"/>
      <c r="R29" s="17"/>
      <c r="S29" s="17"/>
      <c r="T29" s="17"/>
      <c r="U29" s="17"/>
      <c r="V29" s="17"/>
      <c r="W29" s="17"/>
      <c r="X29" s="17"/>
      <c r="Y29" s="17"/>
      <c r="Z29" s="17"/>
      <c r="AA29" s="17"/>
      <c r="AB29" s="17"/>
      <c r="AC29" s="17"/>
      <c r="AD29" s="17"/>
      <c r="AE29" s="17"/>
    </row>
    <row r="30" spans="1:31" x14ac:dyDescent="0.25">
      <c r="A30">
        <v>2041</v>
      </c>
      <c r="B30" s="1"/>
      <c r="C30" s="12">
        <v>414.89336758829518</v>
      </c>
      <c r="D30" s="12">
        <v>567.11667210088194</v>
      </c>
      <c r="E30" s="12">
        <v>491.00501984458856</v>
      </c>
      <c r="F30" s="12"/>
      <c r="G30" s="1"/>
      <c r="H30" s="1"/>
      <c r="I30" s="15"/>
      <c r="J30" s="43">
        <v>29.189192740059454</v>
      </c>
      <c r="K30" s="43">
        <v>35.027031288071349</v>
      </c>
      <c r="L30" s="15"/>
      <c r="M30" s="14"/>
      <c r="N30" s="14"/>
      <c r="O30" s="14"/>
      <c r="P30" s="17"/>
      <c r="Q30" s="17"/>
      <c r="R30" s="17"/>
      <c r="S30" s="17"/>
      <c r="T30" s="17"/>
      <c r="U30" s="17"/>
      <c r="V30" s="17"/>
      <c r="W30" s="17"/>
      <c r="X30" s="17"/>
      <c r="Y30" s="17"/>
      <c r="Z30" s="17"/>
      <c r="AA30" s="17"/>
      <c r="AB30" s="17"/>
      <c r="AC30" s="17"/>
      <c r="AD30" s="17"/>
      <c r="AE30" s="17"/>
    </row>
    <row r="31" spans="1:31" x14ac:dyDescent="0.25">
      <c r="A31">
        <v>2042</v>
      </c>
      <c r="B31" s="1"/>
      <c r="C31" s="12">
        <v>403.58831605008743</v>
      </c>
      <c r="D31" s="12">
        <v>557.64624846304741</v>
      </c>
      <c r="E31" s="12">
        <v>480.61728225656742</v>
      </c>
      <c r="F31" s="12"/>
      <c r="G31" s="1"/>
      <c r="H31" s="1"/>
      <c r="I31" s="15"/>
      <c r="J31" s="43">
        <v>28.669383513829576</v>
      </c>
      <c r="K31" s="43">
        <v>34.403260216595491</v>
      </c>
      <c r="L31" s="15"/>
      <c r="M31" s="14"/>
      <c r="N31" s="14"/>
      <c r="O31" s="14"/>
      <c r="P31" s="17"/>
      <c r="Q31" s="17"/>
      <c r="R31" s="17"/>
      <c r="S31" s="17"/>
      <c r="T31" s="17"/>
      <c r="U31" s="17"/>
      <c r="V31" s="17"/>
      <c r="W31" s="17"/>
      <c r="X31" s="17"/>
      <c r="Y31" s="17"/>
      <c r="Z31" s="17"/>
      <c r="AA31" s="17"/>
      <c r="AB31" s="17"/>
      <c r="AC31" s="17"/>
      <c r="AD31" s="17"/>
      <c r="AE31" s="17"/>
    </row>
    <row r="32" spans="1:31" x14ac:dyDescent="0.25">
      <c r="A32">
        <v>2043</v>
      </c>
      <c r="B32" s="1"/>
      <c r="C32" s="12">
        <v>392.66261107945485</v>
      </c>
      <c r="D32" s="12">
        <v>548.57941183246271</v>
      </c>
      <c r="E32" s="12">
        <v>470.62101145595875</v>
      </c>
      <c r="F32" s="12"/>
      <c r="G32" s="1"/>
      <c r="H32" s="1"/>
      <c r="I32" s="15"/>
      <c r="J32" s="43">
        <v>28.185164963116744</v>
      </c>
      <c r="K32" s="43">
        <v>33.822197955740094</v>
      </c>
      <c r="L32" s="15"/>
      <c r="M32" s="14"/>
      <c r="N32" s="14"/>
      <c r="O32" s="14"/>
      <c r="P32" s="17"/>
      <c r="Q32" s="17"/>
      <c r="R32" s="17"/>
      <c r="S32" s="17"/>
      <c r="T32" s="17"/>
      <c r="U32" s="17"/>
      <c r="V32" s="17"/>
      <c r="W32" s="17"/>
      <c r="X32" s="17"/>
      <c r="Y32" s="17"/>
      <c r="Z32" s="17"/>
      <c r="AA32" s="17"/>
      <c r="AB32" s="17"/>
      <c r="AC32" s="17"/>
      <c r="AD32" s="17"/>
      <c r="AE32" s="17"/>
    </row>
    <row r="33" spans="1:31" x14ac:dyDescent="0.25">
      <c r="A33">
        <v>2044</v>
      </c>
      <c r="B33" s="1"/>
      <c r="C33" s="12">
        <v>382.07466772490443</v>
      </c>
      <c r="D33" s="12">
        <v>539.87345186094126</v>
      </c>
      <c r="E33" s="12">
        <v>460.97405979292284</v>
      </c>
      <c r="F33" s="12"/>
      <c r="G33" s="1"/>
      <c r="H33" s="1"/>
      <c r="I33" s="15"/>
      <c r="J33" s="43">
        <v>27.732773916377067</v>
      </c>
      <c r="K33" s="43">
        <v>33.279328699652481</v>
      </c>
      <c r="L33" s="15"/>
      <c r="M33" s="14"/>
      <c r="N33" s="14"/>
      <c r="O33" s="14"/>
      <c r="P33" s="17"/>
      <c r="Q33" s="17"/>
      <c r="R33" s="17"/>
      <c r="S33" s="17"/>
      <c r="T33" s="17"/>
      <c r="U33" s="17"/>
      <c r="V33" s="17"/>
      <c r="W33" s="17"/>
      <c r="X33" s="17"/>
      <c r="Y33" s="17"/>
      <c r="Z33" s="17"/>
      <c r="AA33" s="17"/>
      <c r="AB33" s="17"/>
      <c r="AC33" s="17"/>
      <c r="AD33" s="17"/>
      <c r="AE33" s="17"/>
    </row>
    <row r="34" spans="1:31" x14ac:dyDescent="0.25">
      <c r="A34">
        <v>2045</v>
      </c>
      <c r="B34" s="1"/>
      <c r="C34" s="12">
        <v>371.78853147885559</v>
      </c>
      <c r="D34" s="12">
        <v>531.49123935860564</v>
      </c>
      <c r="E34" s="12">
        <v>451.63988541873061</v>
      </c>
      <c r="F34" s="12"/>
      <c r="G34" s="1"/>
      <c r="H34" s="1"/>
      <c r="I34" s="15"/>
      <c r="J34" s="43">
        <v>27.308938516518104</v>
      </c>
      <c r="K34" s="43">
        <v>32.770726219821725</v>
      </c>
      <c r="L34" s="15"/>
      <c r="M34" s="14"/>
      <c r="N34" s="14"/>
      <c r="O34" s="14"/>
      <c r="P34" s="17"/>
      <c r="Q34" s="17"/>
      <c r="R34" s="17"/>
      <c r="S34" s="17"/>
      <c r="T34" s="17"/>
      <c r="U34" s="17"/>
      <c r="V34" s="17"/>
      <c r="W34" s="17"/>
      <c r="X34" s="17"/>
      <c r="Y34" s="17"/>
      <c r="Z34" s="17"/>
      <c r="AA34" s="17"/>
      <c r="AB34" s="17"/>
      <c r="AC34" s="17"/>
      <c r="AD34" s="17"/>
      <c r="AE34" s="17"/>
    </row>
    <row r="35" spans="1:31" x14ac:dyDescent="0.25">
      <c r="A35">
        <v>2046</v>
      </c>
      <c r="B35" s="1"/>
      <c r="C35" s="12">
        <v>361.77302945997229</v>
      </c>
      <c r="D35" s="12">
        <v>523.40042175782582</v>
      </c>
      <c r="E35" s="12">
        <v>442.58672560889909</v>
      </c>
      <c r="F35" s="12"/>
      <c r="G35" s="1"/>
      <c r="H35" s="1"/>
      <c r="I35" s="15"/>
      <c r="J35" s="43">
        <v>26.910807478180775</v>
      </c>
      <c r="K35" s="43">
        <v>32.292968973816933</v>
      </c>
      <c r="L35" s="15"/>
      <c r="M35" s="14"/>
      <c r="N35" s="14"/>
      <c r="O35" s="14"/>
      <c r="P35" s="17"/>
      <c r="Q35" s="17"/>
      <c r="R35" s="17"/>
      <c r="S35" s="17"/>
      <c r="T35" s="17"/>
      <c r="U35" s="17"/>
      <c r="V35" s="17"/>
      <c r="W35" s="17"/>
      <c r="X35" s="17"/>
      <c r="Y35" s="17"/>
      <c r="Z35" s="17"/>
      <c r="AA35" s="17"/>
      <c r="AB35" s="17"/>
      <c r="AC35" s="17"/>
      <c r="AD35" s="17"/>
      <c r="AE35" s="17"/>
    </row>
    <row r="36" spans="1:31" x14ac:dyDescent="0.25">
      <c r="A36">
        <v>2047</v>
      </c>
      <c r="B36" s="1"/>
      <c r="C36" s="12">
        <v>352.00105342702579</v>
      </c>
      <c r="D36" s="12">
        <v>515.57273517697649</v>
      </c>
      <c r="E36" s="12">
        <v>433.78689430200114</v>
      </c>
      <c r="F36" s="12"/>
      <c r="G36" s="1"/>
      <c r="H36" s="1"/>
      <c r="I36" s="15"/>
      <c r="J36" s="43">
        <v>26.535889578612341</v>
      </c>
      <c r="K36" s="43">
        <v>31.843067494334811</v>
      </c>
      <c r="L36" s="15"/>
      <c r="M36" s="14"/>
      <c r="N36" s="14"/>
      <c r="O36" s="14"/>
      <c r="P36" s="17"/>
      <c r="Q36" s="17"/>
      <c r="R36" s="17"/>
      <c r="S36" s="17"/>
      <c r="T36" s="17"/>
      <c r="U36" s="17"/>
      <c r="V36" s="17"/>
      <c r="W36" s="17"/>
      <c r="X36" s="17"/>
      <c r="Y36" s="17"/>
      <c r="Z36" s="17"/>
      <c r="AA36" s="17"/>
      <c r="AB36" s="17"/>
      <c r="AC36" s="17"/>
      <c r="AD36" s="17"/>
      <c r="AE36" s="17"/>
    </row>
    <row r="37" spans="1:31" x14ac:dyDescent="0.25">
      <c r="A37">
        <v>2048</v>
      </c>
      <c r="B37" s="1"/>
      <c r="C37" s="12">
        <v>342.44895559291569</v>
      </c>
      <c r="D37" s="12">
        <v>507.98341853965127</v>
      </c>
      <c r="E37" s="12">
        <v>425.21618706628351</v>
      </c>
      <c r="F37" s="12"/>
      <c r="G37" s="1"/>
      <c r="H37" s="1"/>
      <c r="I37" s="15"/>
      <c r="J37" s="43">
        <v>26.182002111130632</v>
      </c>
      <c r="K37" s="43">
        <v>31.418402533356758</v>
      </c>
      <c r="L37" s="15"/>
      <c r="M37" s="14"/>
      <c r="N37" s="14"/>
      <c r="O37" s="14"/>
      <c r="P37" s="17"/>
      <c r="Q37" s="17"/>
      <c r="R37" s="17"/>
      <c r="S37" s="17"/>
      <c r="T37" s="17"/>
      <c r="U37" s="17"/>
      <c r="V37" s="17"/>
      <c r="W37" s="17"/>
      <c r="X37" s="17"/>
      <c r="Y37" s="17"/>
      <c r="Z37" s="17"/>
      <c r="AA37" s="17"/>
      <c r="AB37" s="17"/>
      <c r="AC37" s="17"/>
      <c r="AD37" s="17"/>
      <c r="AE37" s="17"/>
    </row>
    <row r="38" spans="1:31" x14ac:dyDescent="0.25">
      <c r="A38">
        <v>2049</v>
      </c>
      <c r="B38" s="1"/>
      <c r="C38" s="12">
        <v>333.09604007934036</v>
      </c>
      <c r="D38" s="12">
        <v>500.61071583656803</v>
      </c>
      <c r="E38" s="12">
        <v>416.85337795795419</v>
      </c>
      <c r="F38" s="12"/>
      <c r="G38" s="1"/>
      <c r="H38" s="1"/>
      <c r="I38" s="15"/>
      <c r="J38" s="43">
        <v>25.847227083165041</v>
      </c>
      <c r="K38" s="43">
        <v>31.016672499798052</v>
      </c>
      <c r="L38" s="15"/>
      <c r="M38" s="14"/>
      <c r="N38" s="14"/>
      <c r="O38" s="14"/>
      <c r="P38" s="17"/>
      <c r="Q38" s="17"/>
      <c r="R38" s="17"/>
      <c r="S38" s="17"/>
      <c r="T38" s="17"/>
      <c r="U38" s="17"/>
      <c r="V38" s="17"/>
      <c r="W38" s="17"/>
      <c r="X38" s="17"/>
      <c r="Y38" s="17"/>
      <c r="Z38" s="17"/>
      <c r="AA38" s="17"/>
      <c r="AB38" s="17"/>
      <c r="AC38" s="17"/>
      <c r="AD38" s="17"/>
      <c r="AE38" s="17"/>
    </row>
    <row r="39" spans="1:31" s="18" customFormat="1" x14ac:dyDescent="0.25">
      <c r="A39" s="18">
        <v>2050</v>
      </c>
      <c r="B39" s="1"/>
      <c r="C39" s="12">
        <v>323.92413495271228</v>
      </c>
      <c r="D39" s="12">
        <v>493.43545380199237</v>
      </c>
      <c r="E39" s="12">
        <v>408.67979437735232</v>
      </c>
      <c r="F39" s="12"/>
      <c r="G39" s="1"/>
      <c r="H39" s="1"/>
      <c r="I39" s="15"/>
      <c r="J39" s="43">
        <v>25.5298740432115</v>
      </c>
      <c r="K39" s="43">
        <v>30.635848851853797</v>
      </c>
      <c r="L39" s="15"/>
      <c r="M39" s="14"/>
      <c r="N39" s="14"/>
      <c r="O39" s="14"/>
      <c r="P39" s="19"/>
      <c r="Q39" s="19"/>
      <c r="R39" s="19"/>
      <c r="S39" s="19"/>
      <c r="T39" s="19"/>
      <c r="U39" s="19"/>
      <c r="V39" s="19"/>
      <c r="W39" s="19"/>
      <c r="X39" s="19"/>
      <c r="Y39" s="19"/>
      <c r="Z39" s="19"/>
      <c r="AA39" s="19"/>
      <c r="AB39" s="19"/>
      <c r="AC39" s="19"/>
      <c r="AD39" s="19"/>
      <c r="AE39" s="19"/>
    </row>
    <row r="40" spans="1:31" s="23" customFormat="1" x14ac:dyDescent="0.25">
      <c r="A40" s="23">
        <f>A39+1</f>
        <v>2051</v>
      </c>
      <c r="J40" s="44">
        <f>J39</f>
        <v>25.5298740432115</v>
      </c>
      <c r="K40" s="44">
        <f>K39</f>
        <v>30.635848851853797</v>
      </c>
      <c r="L40" s="24"/>
    </row>
    <row r="41" spans="1:31" s="23" customFormat="1" x14ac:dyDescent="0.25">
      <c r="A41" s="23">
        <f t="shared" ref="A41:A54" si="0">A40+1</f>
        <v>2052</v>
      </c>
      <c r="J41" s="44">
        <f t="shared" ref="J41:K54" si="1">J40</f>
        <v>25.5298740432115</v>
      </c>
      <c r="K41" s="44">
        <f t="shared" si="1"/>
        <v>30.635848851853797</v>
      </c>
      <c r="L41" s="24"/>
    </row>
    <row r="42" spans="1:31" s="23" customFormat="1" x14ac:dyDescent="0.25">
      <c r="A42" s="23">
        <f t="shared" si="0"/>
        <v>2053</v>
      </c>
      <c r="J42" s="44">
        <f t="shared" si="1"/>
        <v>25.5298740432115</v>
      </c>
      <c r="K42" s="44">
        <f t="shared" si="1"/>
        <v>30.635848851853797</v>
      </c>
      <c r="L42" s="24"/>
    </row>
    <row r="43" spans="1:31" s="23" customFormat="1" x14ac:dyDescent="0.25">
      <c r="A43" s="23">
        <f t="shared" si="0"/>
        <v>2054</v>
      </c>
      <c r="J43" s="44">
        <f t="shared" si="1"/>
        <v>25.5298740432115</v>
      </c>
      <c r="K43" s="44">
        <f t="shared" si="1"/>
        <v>30.635848851853797</v>
      </c>
      <c r="L43" s="24"/>
    </row>
    <row r="44" spans="1:31" s="23" customFormat="1" x14ac:dyDescent="0.25">
      <c r="A44" s="23">
        <f t="shared" si="0"/>
        <v>2055</v>
      </c>
      <c r="J44" s="44">
        <f t="shared" si="1"/>
        <v>25.5298740432115</v>
      </c>
      <c r="K44" s="44">
        <f t="shared" si="1"/>
        <v>30.635848851853797</v>
      </c>
      <c r="L44" s="24"/>
    </row>
    <row r="45" spans="1:31" s="23" customFormat="1" x14ac:dyDescent="0.25">
      <c r="A45" s="23">
        <f t="shared" si="0"/>
        <v>2056</v>
      </c>
      <c r="J45" s="44">
        <f t="shared" si="1"/>
        <v>25.5298740432115</v>
      </c>
      <c r="K45" s="44">
        <f t="shared" si="1"/>
        <v>30.635848851853797</v>
      </c>
      <c r="L45" s="24"/>
    </row>
    <row r="46" spans="1:31" s="23" customFormat="1" x14ac:dyDescent="0.25">
      <c r="A46" s="23">
        <f t="shared" si="0"/>
        <v>2057</v>
      </c>
      <c r="J46" s="44">
        <f t="shared" si="1"/>
        <v>25.5298740432115</v>
      </c>
      <c r="K46" s="44">
        <f t="shared" si="1"/>
        <v>30.635848851853797</v>
      </c>
      <c r="L46" s="24"/>
    </row>
    <row r="47" spans="1:31" s="23" customFormat="1" x14ac:dyDescent="0.25">
      <c r="A47" s="23">
        <f t="shared" si="0"/>
        <v>2058</v>
      </c>
      <c r="J47" s="44">
        <f t="shared" si="1"/>
        <v>25.5298740432115</v>
      </c>
      <c r="K47" s="44">
        <f t="shared" si="1"/>
        <v>30.635848851853797</v>
      </c>
      <c r="L47" s="24"/>
    </row>
    <row r="48" spans="1:31" s="23" customFormat="1" x14ac:dyDescent="0.25">
      <c r="A48" s="23">
        <f t="shared" si="0"/>
        <v>2059</v>
      </c>
      <c r="J48" s="44">
        <f t="shared" si="1"/>
        <v>25.5298740432115</v>
      </c>
      <c r="K48" s="44">
        <f t="shared" si="1"/>
        <v>30.635848851853797</v>
      </c>
      <c r="L48" s="24"/>
    </row>
    <row r="49" spans="1:12" s="23" customFormat="1" x14ac:dyDescent="0.25">
      <c r="A49" s="23">
        <f t="shared" si="0"/>
        <v>2060</v>
      </c>
      <c r="J49" s="44">
        <f t="shared" si="1"/>
        <v>25.5298740432115</v>
      </c>
      <c r="K49" s="44">
        <f t="shared" si="1"/>
        <v>30.635848851853797</v>
      </c>
      <c r="L49" s="24"/>
    </row>
    <row r="50" spans="1:12" s="23" customFormat="1" x14ac:dyDescent="0.25">
      <c r="A50" s="23">
        <f t="shared" si="0"/>
        <v>2061</v>
      </c>
      <c r="J50" s="44">
        <f t="shared" si="1"/>
        <v>25.5298740432115</v>
      </c>
      <c r="K50" s="44">
        <f t="shared" si="1"/>
        <v>30.635848851853797</v>
      </c>
      <c r="L50" s="24"/>
    </row>
    <row r="51" spans="1:12" s="23" customFormat="1" x14ac:dyDescent="0.25">
      <c r="A51" s="23">
        <f t="shared" si="0"/>
        <v>2062</v>
      </c>
      <c r="J51" s="44">
        <f t="shared" si="1"/>
        <v>25.5298740432115</v>
      </c>
      <c r="K51" s="44">
        <f t="shared" si="1"/>
        <v>30.635848851853797</v>
      </c>
      <c r="L51" s="24"/>
    </row>
    <row r="52" spans="1:12" s="23" customFormat="1" x14ac:dyDescent="0.25">
      <c r="A52" s="23">
        <f t="shared" si="0"/>
        <v>2063</v>
      </c>
      <c r="J52" s="44">
        <f t="shared" si="1"/>
        <v>25.5298740432115</v>
      </c>
      <c r="K52" s="44">
        <f t="shared" si="1"/>
        <v>30.635848851853797</v>
      </c>
      <c r="L52" s="24"/>
    </row>
    <row r="53" spans="1:12" s="23" customFormat="1" x14ac:dyDescent="0.25">
      <c r="A53" s="23">
        <f t="shared" si="0"/>
        <v>2064</v>
      </c>
      <c r="J53" s="44">
        <f t="shared" si="1"/>
        <v>25.5298740432115</v>
      </c>
      <c r="K53" s="44">
        <f t="shared" si="1"/>
        <v>30.635848851853797</v>
      </c>
      <c r="L53" s="24"/>
    </row>
    <row r="54" spans="1:12" s="23" customFormat="1" x14ac:dyDescent="0.25">
      <c r="A54" s="23">
        <f t="shared" si="0"/>
        <v>2065</v>
      </c>
      <c r="J54" s="44">
        <f t="shared" si="1"/>
        <v>25.5298740432115</v>
      </c>
      <c r="K54" s="44">
        <f t="shared" si="1"/>
        <v>30.635848851853797</v>
      </c>
      <c r="L54" s="24"/>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0" tint="-0.249977111117893"/>
  </sheetPr>
  <dimension ref="A1:AE54"/>
  <sheetViews>
    <sheetView topLeftCell="A5" zoomScale="69" zoomScaleNormal="69" workbookViewId="0">
      <selection activeCell="H31" sqref="H31"/>
    </sheetView>
  </sheetViews>
  <sheetFormatPr baseColWidth="10" defaultRowHeight="15" x14ac:dyDescent="0.25"/>
  <cols>
    <col min="2" max="2" width="19" customWidth="1"/>
    <col min="3" max="6" width="11.85546875" customWidth="1"/>
    <col min="7" max="9" width="11.28515625" customWidth="1"/>
    <col min="10" max="11" width="11.28515625" style="45" customWidth="1"/>
    <col min="12" max="38" width="11.28515625" customWidth="1"/>
  </cols>
  <sheetData>
    <row r="1" spans="1:31" x14ac:dyDescent="0.25">
      <c r="A1" s="7"/>
      <c r="B1" s="7"/>
      <c r="C1" s="8" t="s">
        <v>35</v>
      </c>
      <c r="D1" s="8"/>
      <c r="E1" s="8"/>
      <c r="F1" s="8"/>
      <c r="G1" s="20"/>
      <c r="H1" s="20"/>
      <c r="I1" s="20"/>
      <c r="J1" s="46" t="s">
        <v>34</v>
      </c>
      <c r="K1" s="46"/>
      <c r="L1" s="20"/>
      <c r="M1" s="21"/>
      <c r="N1" s="21"/>
      <c r="O1" s="21"/>
      <c r="P1" s="20"/>
      <c r="Q1" s="20"/>
      <c r="R1" s="20"/>
      <c r="S1" s="20"/>
      <c r="T1" s="20"/>
      <c r="U1" s="20"/>
      <c r="V1" s="20"/>
      <c r="W1" s="20"/>
      <c r="X1" s="20"/>
      <c r="Y1" s="20"/>
      <c r="Z1" s="20"/>
      <c r="AA1" s="20"/>
      <c r="AB1" s="20"/>
      <c r="AC1" s="20"/>
      <c r="AD1" s="20"/>
      <c r="AE1" s="20"/>
    </row>
    <row r="2" spans="1:31" x14ac:dyDescent="0.25">
      <c r="A2" s="9" t="s">
        <v>3</v>
      </c>
      <c r="B2" s="9"/>
      <c r="C2" s="10" t="s">
        <v>32</v>
      </c>
      <c r="D2" s="10" t="s">
        <v>33</v>
      </c>
      <c r="E2" s="10" t="s">
        <v>36</v>
      </c>
      <c r="F2" s="10"/>
      <c r="G2" s="9"/>
      <c r="H2" s="9"/>
      <c r="I2" s="9"/>
      <c r="J2" s="41" t="s">
        <v>32</v>
      </c>
      <c r="K2" s="41" t="s">
        <v>33</v>
      </c>
      <c r="L2" s="9"/>
      <c r="M2" s="11"/>
      <c r="N2" s="11"/>
      <c r="O2" s="11"/>
      <c r="P2" s="9"/>
      <c r="Q2" s="9"/>
      <c r="R2" s="9"/>
      <c r="S2" s="9"/>
      <c r="T2" s="9"/>
      <c r="U2" s="9"/>
      <c r="V2" s="9"/>
      <c r="W2" s="9"/>
      <c r="X2" s="9"/>
      <c r="Y2" s="9"/>
      <c r="Z2" s="9"/>
      <c r="AA2" s="9"/>
      <c r="AB2" s="9"/>
      <c r="AC2" s="9"/>
      <c r="AD2" s="9"/>
      <c r="AE2" s="9"/>
    </row>
    <row r="3" spans="1:31" x14ac:dyDescent="0.25">
      <c r="A3">
        <v>2014</v>
      </c>
      <c r="B3" s="1"/>
      <c r="C3" s="12">
        <v>935</v>
      </c>
      <c r="D3" s="12">
        <v>1055</v>
      </c>
      <c r="E3" s="12">
        <v>995</v>
      </c>
      <c r="F3" s="12"/>
      <c r="G3" s="13"/>
      <c r="H3" s="13"/>
      <c r="I3" s="13"/>
      <c r="J3" s="42">
        <v>100</v>
      </c>
      <c r="K3" s="42">
        <v>120</v>
      </c>
      <c r="L3" s="13"/>
      <c r="M3" s="14"/>
      <c r="N3" s="14"/>
      <c r="O3" s="14"/>
      <c r="P3" s="13"/>
      <c r="Q3" s="13"/>
      <c r="R3" s="13"/>
      <c r="S3" s="13"/>
      <c r="T3" s="13"/>
      <c r="U3" s="13"/>
      <c r="V3" s="13"/>
      <c r="W3" s="13"/>
      <c r="X3" s="13"/>
      <c r="Y3" s="13"/>
      <c r="Z3" s="13"/>
      <c r="AA3" s="13"/>
      <c r="AB3" s="13"/>
      <c r="AC3" s="13"/>
      <c r="AD3" s="13"/>
      <c r="AE3" s="13"/>
    </row>
    <row r="4" spans="1:31" x14ac:dyDescent="0.25">
      <c r="A4">
        <v>2015</v>
      </c>
      <c r="B4" s="1"/>
      <c r="C4" s="12">
        <v>900.63980221169891</v>
      </c>
      <c r="D4" s="12">
        <v>1020.8929694530743</v>
      </c>
      <c r="E4" s="12">
        <v>960.76638583238662</v>
      </c>
      <c r="F4" s="12"/>
      <c r="G4" s="1"/>
      <c r="H4" s="1"/>
      <c r="I4" s="15"/>
      <c r="J4" s="43">
        <v>92.624537105657353</v>
      </c>
      <c r="K4" s="43">
        <v>111.14944452678883</v>
      </c>
      <c r="L4" s="15"/>
      <c r="M4" s="14"/>
      <c r="N4" s="14"/>
      <c r="O4" s="14"/>
      <c r="P4" s="17"/>
      <c r="Q4" s="17"/>
      <c r="R4" s="17"/>
      <c r="S4" s="17"/>
      <c r="T4" s="17"/>
      <c r="U4" s="17"/>
      <c r="V4" s="17"/>
      <c r="W4" s="17"/>
      <c r="X4" s="17"/>
      <c r="Y4" s="17"/>
      <c r="Z4" s="17"/>
      <c r="AA4" s="17"/>
      <c r="AB4" s="17"/>
      <c r="AC4" s="17"/>
      <c r="AD4" s="17"/>
      <c r="AE4" s="17"/>
    </row>
    <row r="5" spans="1:31" x14ac:dyDescent="0.25">
      <c r="A5">
        <v>2016</v>
      </c>
      <c r="B5" s="1"/>
      <c r="C5" s="12">
        <v>868.50125234223265</v>
      </c>
      <c r="D5" s="12">
        <v>989.08889741592043</v>
      </c>
      <c r="E5" s="12">
        <v>928.79507487907654</v>
      </c>
      <c r="F5" s="12"/>
      <c r="G5" s="1"/>
      <c r="H5" s="1"/>
      <c r="I5" s="15"/>
      <c r="J5" s="43">
        <v>85.993902748686835</v>
      </c>
      <c r="K5" s="43">
        <v>103.1926832984242</v>
      </c>
      <c r="L5" s="15"/>
      <c r="M5" s="14"/>
      <c r="N5" s="14"/>
      <c r="O5" s="14"/>
      <c r="P5" s="17"/>
      <c r="Q5" s="17"/>
      <c r="R5" s="17"/>
      <c r="S5" s="17"/>
      <c r="T5" s="17"/>
      <c r="U5" s="17"/>
      <c r="V5" s="17"/>
      <c r="W5" s="17"/>
      <c r="X5" s="17"/>
      <c r="Y5" s="17"/>
      <c r="Z5" s="17"/>
      <c r="AA5" s="17"/>
      <c r="AB5" s="17"/>
      <c r="AC5" s="17"/>
      <c r="AD5" s="17"/>
      <c r="AE5" s="17"/>
    </row>
    <row r="6" spans="1:31" x14ac:dyDescent="0.25">
      <c r="A6">
        <v>2017</v>
      </c>
      <c r="B6" s="1"/>
      <c r="C6" s="12">
        <v>838.26509318102376</v>
      </c>
      <c r="D6" s="12">
        <v>959.25665176648897</v>
      </c>
      <c r="E6" s="12">
        <v>898.76087247375631</v>
      </c>
      <c r="F6" s="12"/>
      <c r="G6" s="1"/>
      <c r="H6" s="1"/>
      <c r="I6" s="15"/>
      <c r="J6" s="43">
        <v>79.99392778792982</v>
      </c>
      <c r="K6" s="43">
        <v>95.992713345515781</v>
      </c>
      <c r="L6" s="15"/>
      <c r="M6" s="14"/>
      <c r="N6" s="14"/>
      <c r="O6" s="14"/>
      <c r="P6" s="17"/>
      <c r="Q6" s="17"/>
      <c r="R6" s="17"/>
      <c r="S6" s="17"/>
      <c r="T6" s="17"/>
      <c r="U6" s="17"/>
      <c r="V6" s="17"/>
      <c r="W6" s="17"/>
      <c r="X6" s="17"/>
      <c r="Y6" s="17"/>
      <c r="Z6" s="17"/>
      <c r="AA6" s="17"/>
      <c r="AB6" s="17"/>
      <c r="AC6" s="17"/>
      <c r="AD6" s="17"/>
      <c r="AE6" s="17"/>
    </row>
    <row r="7" spans="1:31" x14ac:dyDescent="0.25">
      <c r="A7">
        <v>2018</v>
      </c>
      <c r="B7" s="1"/>
      <c r="C7" s="12">
        <v>809.6831557045125</v>
      </c>
      <c r="D7" s="12">
        <v>931.13904333369601</v>
      </c>
      <c r="E7" s="12">
        <v>870.41109951910425</v>
      </c>
      <c r="F7" s="12"/>
      <c r="G7" s="1"/>
      <c r="H7" s="1"/>
      <c r="I7" s="15"/>
      <c r="J7" s="43">
        <v>74.535893393660515</v>
      </c>
      <c r="K7" s="43">
        <v>89.44307207239261</v>
      </c>
      <c r="L7" s="15"/>
      <c r="M7" s="14"/>
      <c r="N7" s="14"/>
      <c r="O7" s="14"/>
      <c r="P7" s="17"/>
      <c r="Q7" s="17"/>
      <c r="R7" s="17"/>
      <c r="S7" s="17"/>
      <c r="T7" s="17"/>
      <c r="U7" s="17"/>
      <c r="V7" s="17"/>
      <c r="W7" s="17"/>
      <c r="X7" s="17"/>
      <c r="Y7" s="17"/>
      <c r="Z7" s="17"/>
      <c r="AA7" s="17"/>
      <c r="AB7" s="17"/>
      <c r="AC7" s="17"/>
      <c r="AD7" s="17"/>
      <c r="AE7" s="17"/>
    </row>
    <row r="8" spans="1:31" x14ac:dyDescent="0.25">
      <c r="A8">
        <v>2019</v>
      </c>
      <c r="B8" s="1"/>
      <c r="C8" s="12">
        <v>782.57175970940602</v>
      </c>
      <c r="D8" s="12">
        <v>904.54670009748008</v>
      </c>
      <c r="E8" s="12">
        <v>843.55922990344311</v>
      </c>
      <c r="F8" s="12"/>
      <c r="G8" s="1"/>
      <c r="H8" s="1"/>
      <c r="I8" s="15"/>
      <c r="J8" s="43">
        <v>69.552445411521262</v>
      </c>
      <c r="K8" s="43">
        <v>83.462934493825529</v>
      </c>
      <c r="L8" s="15"/>
      <c r="M8" s="14"/>
      <c r="N8" s="14"/>
      <c r="O8" s="14"/>
      <c r="P8" s="17"/>
      <c r="Q8" s="17"/>
      <c r="R8" s="17"/>
      <c r="S8" s="17"/>
      <c r="T8" s="17"/>
      <c r="U8" s="17"/>
      <c r="V8" s="17"/>
      <c r="W8" s="17"/>
      <c r="X8" s="17"/>
      <c r="Y8" s="17"/>
      <c r="Z8" s="17"/>
      <c r="AA8" s="17"/>
      <c r="AB8" s="17"/>
      <c r="AC8" s="17"/>
      <c r="AD8" s="17"/>
      <c r="AE8" s="17"/>
    </row>
    <row r="9" spans="1:31" x14ac:dyDescent="0.25">
      <c r="A9">
        <v>2020</v>
      </c>
      <c r="B9" s="1"/>
      <c r="C9" s="12">
        <v>756.79291276333674</v>
      </c>
      <c r="D9" s="12">
        <v>879.33845221308411</v>
      </c>
      <c r="E9" s="12">
        <v>818.06568248821043</v>
      </c>
      <c r="F9" s="12"/>
      <c r="G9" s="1"/>
      <c r="H9" s="1"/>
      <c r="I9" s="15"/>
      <c r="J9" s="43">
        <v>64.991187773358831</v>
      </c>
      <c r="K9" s="43">
        <v>77.989425328030592</v>
      </c>
      <c r="L9" s="15"/>
      <c r="M9" s="14"/>
      <c r="N9" s="14"/>
      <c r="O9" s="14"/>
      <c r="P9" s="17"/>
      <c r="Q9" s="17"/>
      <c r="R9" s="17"/>
      <c r="S9" s="17"/>
      <c r="T9" s="17"/>
      <c r="U9" s="17"/>
      <c r="V9" s="17"/>
      <c r="W9" s="17"/>
      <c r="X9" s="17"/>
      <c r="Y9" s="17"/>
      <c r="Z9" s="17"/>
      <c r="AA9" s="17"/>
      <c r="AB9" s="17"/>
      <c r="AC9" s="17"/>
      <c r="AD9" s="17"/>
      <c r="AE9" s="17"/>
    </row>
    <row r="10" spans="1:31" x14ac:dyDescent="0.25">
      <c r="A10">
        <v>2021</v>
      </c>
      <c r="B10" s="1"/>
      <c r="C10" s="12">
        <v>732.24177065135814</v>
      </c>
      <c r="D10" s="12">
        <v>855.40824161230762</v>
      </c>
      <c r="E10" s="12">
        <v>793.82500613183288</v>
      </c>
      <c r="F10" s="12"/>
      <c r="G10" s="1"/>
      <c r="H10" s="1"/>
      <c r="I10" s="15"/>
      <c r="J10" s="43">
        <v>60.810453617072369</v>
      </c>
      <c r="K10" s="43">
        <v>72.972544340486849</v>
      </c>
      <c r="L10" s="15"/>
      <c r="M10" s="14"/>
      <c r="N10" s="14"/>
      <c r="O10" s="14"/>
      <c r="P10" s="17"/>
      <c r="Q10" s="17"/>
      <c r="R10" s="17"/>
      <c r="S10" s="17"/>
      <c r="T10" s="17"/>
      <c r="U10" s="17"/>
      <c r="V10" s="17"/>
      <c r="W10" s="17"/>
      <c r="X10" s="17"/>
      <c r="Y10" s="17"/>
      <c r="Z10" s="17"/>
      <c r="AA10" s="17"/>
      <c r="AB10" s="17"/>
      <c r="AC10" s="17"/>
      <c r="AD10" s="17"/>
      <c r="AE10" s="17"/>
    </row>
    <row r="11" spans="1:31" x14ac:dyDescent="0.25">
      <c r="A11">
        <v>2022</v>
      </c>
      <c r="B11" s="1"/>
      <c r="C11" s="12">
        <v>708.83791704093915</v>
      </c>
      <c r="D11" s="12">
        <v>832.67600416496487</v>
      </c>
      <c r="E11" s="12">
        <v>770.75696060295195</v>
      </c>
      <c r="F11" s="12"/>
      <c r="G11" s="1"/>
      <c r="H11" s="1"/>
      <c r="I11" s="15"/>
      <c r="J11" s="43">
        <v>56.976411069889657</v>
      </c>
      <c r="K11" s="43">
        <v>68.371693283867586</v>
      </c>
      <c r="L11" s="15"/>
      <c r="M11" s="14"/>
      <c r="N11" s="14"/>
      <c r="O11" s="14"/>
      <c r="P11" s="17"/>
      <c r="Q11" s="17"/>
      <c r="R11" s="17"/>
      <c r="S11" s="17"/>
      <c r="T11" s="17"/>
      <c r="U11" s="17"/>
      <c r="V11" s="17"/>
      <c r="W11" s="17"/>
      <c r="X11" s="17"/>
      <c r="Y11" s="17"/>
      <c r="Z11" s="17"/>
      <c r="AA11" s="17"/>
      <c r="AB11" s="17"/>
      <c r="AC11" s="17"/>
      <c r="AD11" s="17"/>
      <c r="AE11" s="17"/>
    </row>
    <row r="12" spans="1:31" x14ac:dyDescent="0.25">
      <c r="A12">
        <v>2023</v>
      </c>
      <c r="B12" s="1"/>
      <c r="C12" s="12">
        <v>686.51900604782736</v>
      </c>
      <c r="D12" s="12">
        <v>811.08099767972749</v>
      </c>
      <c r="E12" s="12">
        <v>748.80000186377742</v>
      </c>
      <c r="F12" s="12"/>
      <c r="G12" s="1"/>
      <c r="H12" s="1"/>
      <c r="I12" s="15"/>
      <c r="J12" s="43">
        <v>53.461009638950564</v>
      </c>
      <c r="K12" s="43">
        <v>64.15321156674068</v>
      </c>
      <c r="L12" s="15"/>
      <c r="M12" s="14"/>
      <c r="N12" s="14"/>
      <c r="O12" s="14"/>
      <c r="P12" s="17"/>
      <c r="Q12" s="17"/>
      <c r="R12" s="17"/>
      <c r="S12" s="17"/>
      <c r="T12" s="17"/>
      <c r="U12" s="17"/>
      <c r="V12" s="17"/>
      <c r="W12" s="17"/>
      <c r="X12" s="17"/>
      <c r="Y12" s="17"/>
      <c r="Z12" s="17"/>
      <c r="AA12" s="17"/>
      <c r="AB12" s="17"/>
      <c r="AC12" s="17"/>
      <c r="AD12" s="17"/>
      <c r="AE12" s="17"/>
    </row>
    <row r="13" spans="1:31" x14ac:dyDescent="0.25">
      <c r="A13">
        <v>2024</v>
      </c>
      <c r="B13" s="1"/>
      <c r="C13" s="12">
        <v>665.2358681600449</v>
      </c>
      <c r="D13" s="12">
        <v>790.57662829218361</v>
      </c>
      <c r="E13" s="12">
        <v>727.90624822611426</v>
      </c>
      <c r="F13" s="12"/>
      <c r="G13" s="1"/>
      <c r="H13" s="1"/>
      <c r="I13" s="15"/>
      <c r="J13" s="43">
        <v>50.240468067576337</v>
      </c>
      <c r="K13" s="43">
        <v>60.288561681091608</v>
      </c>
      <c r="L13" s="15"/>
      <c r="M13" s="14"/>
      <c r="N13" s="14"/>
      <c r="O13" s="14"/>
      <c r="P13" s="17"/>
      <c r="Q13" s="17"/>
      <c r="R13" s="17"/>
      <c r="S13" s="17"/>
      <c r="T13" s="17"/>
      <c r="U13" s="17"/>
      <c r="V13" s="17"/>
      <c r="W13" s="17"/>
      <c r="X13" s="17"/>
      <c r="Y13" s="17"/>
      <c r="Z13" s="17"/>
      <c r="AA13" s="17"/>
      <c r="AB13" s="17"/>
      <c r="AC13" s="17"/>
      <c r="AD13" s="17"/>
      <c r="AE13" s="17"/>
    </row>
    <row r="14" spans="1:31" x14ac:dyDescent="0.25">
      <c r="A14">
        <v>2025</v>
      </c>
      <c r="B14" s="1"/>
      <c r="C14" s="12">
        <v>644.94852054028763</v>
      </c>
      <c r="D14" s="12">
        <v>771.12618353167852</v>
      </c>
      <c r="E14" s="12">
        <v>708.03735203598308</v>
      </c>
      <c r="F14" s="12"/>
      <c r="G14" s="1"/>
      <c r="H14" s="1"/>
      <c r="I14" s="15"/>
      <c r="J14" s="43">
        <v>47.294120132027103</v>
      </c>
      <c r="K14" s="43">
        <v>56.75294415843252</v>
      </c>
      <c r="L14" s="15"/>
      <c r="M14" s="14"/>
      <c r="N14" s="14"/>
      <c r="O14" s="14"/>
      <c r="P14" s="17"/>
      <c r="Q14" s="17"/>
      <c r="R14" s="17"/>
      <c r="S14" s="17"/>
      <c r="T14" s="17"/>
      <c r="U14" s="17"/>
      <c r="V14" s="17"/>
      <c r="W14" s="17"/>
      <c r="X14" s="17"/>
      <c r="Y14" s="17"/>
      <c r="Z14" s="17"/>
      <c r="AA14" s="17"/>
      <c r="AB14" s="17"/>
      <c r="AC14" s="17"/>
      <c r="AD14" s="17"/>
      <c r="AE14" s="17"/>
    </row>
    <row r="15" spans="1:31" x14ac:dyDescent="0.25">
      <c r="A15">
        <v>2026</v>
      </c>
      <c r="B15" s="1"/>
      <c r="C15" s="12">
        <v>625.62275390870616</v>
      </c>
      <c r="D15" s="12">
        <v>752.69912470829229</v>
      </c>
      <c r="E15" s="12">
        <v>689.16093930849922</v>
      </c>
      <c r="F15" s="12"/>
      <c r="G15" s="1"/>
      <c r="H15" s="1"/>
      <c r="I15" s="15"/>
      <c r="J15" s="43">
        <v>44.603508061505835</v>
      </c>
      <c r="K15" s="43">
        <v>53.524209673807007</v>
      </c>
      <c r="L15" s="15"/>
      <c r="M15" s="14"/>
      <c r="N15" s="14"/>
      <c r="O15" s="14"/>
      <c r="P15" s="17"/>
      <c r="Q15" s="17"/>
      <c r="R15" s="17"/>
      <c r="S15" s="17"/>
      <c r="T15" s="17"/>
      <c r="U15" s="17"/>
      <c r="V15" s="17"/>
      <c r="W15" s="17"/>
      <c r="X15" s="17"/>
      <c r="Y15" s="17"/>
      <c r="Z15" s="17"/>
      <c r="AA15" s="17"/>
      <c r="AB15" s="17"/>
      <c r="AC15" s="17"/>
      <c r="AD15" s="17"/>
      <c r="AE15" s="17"/>
    </row>
    <row r="16" spans="1:31" x14ac:dyDescent="0.25">
      <c r="A16">
        <v>2027</v>
      </c>
      <c r="B16" s="1"/>
      <c r="C16" s="12">
        <v>607.22714209292849</v>
      </c>
      <c r="D16" s="12">
        <v>735.26777898934893</v>
      </c>
      <c r="E16" s="12">
        <v>671.24746054113871</v>
      </c>
      <c r="F16" s="12"/>
      <c r="G16" s="1"/>
      <c r="H16" s="1"/>
      <c r="I16" s="15"/>
      <c r="J16" s="43">
        <v>42.151662319170264</v>
      </c>
      <c r="K16" s="43">
        <v>50.581994783004319</v>
      </c>
      <c r="L16" s="15"/>
      <c r="M16" s="14"/>
      <c r="N16" s="14"/>
      <c r="O16" s="14"/>
      <c r="P16" s="17"/>
      <c r="Q16" s="17"/>
      <c r="R16" s="17"/>
      <c r="S16" s="17"/>
      <c r="T16" s="17"/>
      <c r="U16" s="17"/>
      <c r="V16" s="17"/>
      <c r="W16" s="17"/>
      <c r="X16" s="17"/>
      <c r="Y16" s="17"/>
      <c r="Z16" s="17"/>
      <c r="AA16" s="17"/>
      <c r="AB16" s="17"/>
      <c r="AC16" s="17"/>
      <c r="AD16" s="17"/>
      <c r="AE16" s="17"/>
    </row>
    <row r="17" spans="1:31" x14ac:dyDescent="0.25">
      <c r="A17">
        <v>2028</v>
      </c>
      <c r="B17" s="1"/>
      <c r="C17" s="12">
        <v>589.73045614000102</v>
      </c>
      <c r="D17" s="12">
        <v>718.80442222776117</v>
      </c>
      <c r="E17" s="12">
        <v>654.26743918388115</v>
      </c>
      <c r="F17" s="12"/>
      <c r="G17" s="1"/>
      <c r="H17" s="1"/>
      <c r="I17" s="15"/>
      <c r="J17" s="43">
        <v>39.922539661681711</v>
      </c>
      <c r="K17" s="43">
        <v>47.907047594018053</v>
      </c>
      <c r="L17" s="15"/>
      <c r="M17" s="14"/>
      <c r="N17" s="14"/>
      <c r="O17" s="14"/>
      <c r="P17" s="17"/>
      <c r="Q17" s="17"/>
      <c r="R17" s="17"/>
      <c r="S17" s="17"/>
      <c r="T17" s="17"/>
      <c r="U17" s="17"/>
      <c r="V17" s="17"/>
      <c r="W17" s="17"/>
      <c r="X17" s="17"/>
      <c r="Y17" s="17"/>
      <c r="Z17" s="17"/>
      <c r="AA17" s="17"/>
      <c r="AB17" s="17"/>
      <c r="AC17" s="17"/>
      <c r="AD17" s="17"/>
      <c r="AE17" s="17"/>
    </row>
    <row r="18" spans="1:31" x14ac:dyDescent="0.25">
      <c r="A18">
        <v>2029</v>
      </c>
      <c r="B18" s="1"/>
      <c r="C18" s="12">
        <v>573.09956063699349</v>
      </c>
      <c r="D18" s="12">
        <v>703.27885335307747</v>
      </c>
      <c r="E18" s="12">
        <v>638.18920699503542</v>
      </c>
      <c r="F18" s="12"/>
      <c r="G18" s="1"/>
      <c r="H18" s="1"/>
      <c r="I18" s="15"/>
      <c r="J18" s="43">
        <v>37.900611538522142</v>
      </c>
      <c r="K18" s="43">
        <v>45.48073384622657</v>
      </c>
      <c r="L18" s="15"/>
      <c r="M18" s="14"/>
      <c r="N18" s="14"/>
      <c r="O18" s="14"/>
      <c r="P18" s="17"/>
      <c r="Q18" s="17"/>
      <c r="R18" s="17"/>
      <c r="S18" s="17"/>
      <c r="T18" s="17"/>
      <c r="U18" s="17"/>
      <c r="V18" s="17"/>
      <c r="W18" s="17"/>
      <c r="X18" s="17"/>
      <c r="Y18" s="17"/>
      <c r="Z18" s="17"/>
      <c r="AA18" s="17"/>
      <c r="AB18" s="17"/>
      <c r="AC18" s="17"/>
      <c r="AD18" s="17"/>
      <c r="AE18" s="17"/>
    </row>
    <row r="19" spans="1:31" x14ac:dyDescent="0.25">
      <c r="A19">
        <v>2030</v>
      </c>
      <c r="B19" s="1"/>
      <c r="C19" s="12">
        <v>552.90283804311014</v>
      </c>
      <c r="D19" s="12">
        <v>684.517288639669</v>
      </c>
      <c r="E19" s="12">
        <v>618.71006334138951</v>
      </c>
      <c r="F19" s="12"/>
      <c r="G19" s="1"/>
      <c r="H19" s="1"/>
      <c r="I19" s="15"/>
      <c r="J19" s="43">
        <v>36.070602600004868</v>
      </c>
      <c r="K19" s="43">
        <v>43.284723120005843</v>
      </c>
      <c r="L19" s="15"/>
      <c r="M19" s="14"/>
      <c r="N19" s="14"/>
      <c r="O19" s="14"/>
      <c r="P19" s="17"/>
      <c r="Q19" s="17"/>
      <c r="R19" s="17"/>
      <c r="S19" s="17"/>
      <c r="T19" s="17"/>
      <c r="U19" s="17"/>
      <c r="V19" s="17"/>
      <c r="W19" s="17"/>
      <c r="X19" s="17"/>
      <c r="Y19" s="17"/>
      <c r="Z19" s="17"/>
      <c r="AA19" s="17"/>
      <c r="AB19" s="17"/>
      <c r="AC19" s="17"/>
      <c r="AD19" s="17"/>
      <c r="AE19" s="17"/>
    </row>
    <row r="20" spans="1:31" x14ac:dyDescent="0.25">
      <c r="A20">
        <v>2031</v>
      </c>
      <c r="B20" s="1"/>
      <c r="C20" s="12">
        <v>529.37012850664223</v>
      </c>
      <c r="D20" s="12">
        <v>662.19089025624044</v>
      </c>
      <c r="E20" s="12">
        <v>595.78050938144133</v>
      </c>
      <c r="F20" s="12"/>
      <c r="G20" s="1"/>
      <c r="H20" s="1"/>
      <c r="I20" s="15"/>
      <c r="J20" s="43">
        <v>34.41737541968633</v>
      </c>
      <c r="K20" s="43">
        <v>41.300850503623593</v>
      </c>
      <c r="L20" s="15"/>
      <c r="M20" s="14"/>
      <c r="N20" s="14"/>
      <c r="O20" s="14"/>
      <c r="P20" s="17"/>
      <c r="Q20" s="17"/>
      <c r="R20" s="17"/>
      <c r="S20" s="17"/>
      <c r="T20" s="17"/>
      <c r="U20" s="17"/>
      <c r="V20" s="17"/>
      <c r="W20" s="17"/>
      <c r="X20" s="17"/>
      <c r="Y20" s="17"/>
      <c r="Z20" s="17"/>
      <c r="AA20" s="17"/>
      <c r="AB20" s="17"/>
      <c r="AC20" s="17"/>
      <c r="AD20" s="17"/>
      <c r="AE20" s="17"/>
    </row>
    <row r="21" spans="1:31" x14ac:dyDescent="0.25">
      <c r="A21">
        <v>2032</v>
      </c>
      <c r="B21" s="1"/>
      <c r="C21" s="12">
        <v>507.70955788136928</v>
      </c>
      <c r="D21" s="12">
        <v>641.70289561828258</v>
      </c>
      <c r="E21" s="12">
        <v>574.70622674982587</v>
      </c>
      <c r="F21" s="12"/>
      <c r="G21" s="1"/>
      <c r="H21" s="1"/>
      <c r="I21" s="15"/>
      <c r="J21" s="43">
        <v>32.925945833884846</v>
      </c>
      <c r="K21" s="43">
        <v>39.511135000661817</v>
      </c>
      <c r="L21" s="15"/>
      <c r="M21" s="14"/>
      <c r="N21" s="14"/>
      <c r="O21" s="14"/>
      <c r="P21" s="17"/>
      <c r="Q21" s="17"/>
      <c r="R21" s="17"/>
      <c r="S21" s="17"/>
      <c r="T21" s="17"/>
      <c r="U21" s="17"/>
      <c r="V21" s="17"/>
      <c r="W21" s="17"/>
      <c r="X21" s="17"/>
      <c r="Y21" s="17"/>
      <c r="Z21" s="17"/>
      <c r="AA21" s="17"/>
      <c r="AB21" s="17"/>
      <c r="AC21" s="17"/>
      <c r="AD21" s="17"/>
      <c r="AE21" s="17"/>
    </row>
    <row r="22" spans="1:31" x14ac:dyDescent="0.25">
      <c r="A22">
        <v>2033</v>
      </c>
      <c r="B22" s="1"/>
      <c r="C22" s="12">
        <v>487.72401689023411</v>
      </c>
      <c r="D22" s="12">
        <v>622.88546910209993</v>
      </c>
      <c r="E22" s="12">
        <v>555.30474299616708</v>
      </c>
      <c r="F22" s="12"/>
      <c r="G22" s="1"/>
      <c r="H22" s="1"/>
      <c r="I22" s="15"/>
      <c r="J22" s="43">
        <v>31.581599220881817</v>
      </c>
      <c r="K22" s="43">
        <v>37.897919065058183</v>
      </c>
      <c r="L22" s="15"/>
      <c r="M22" s="14"/>
      <c r="N22" s="14"/>
      <c r="O22" s="14"/>
      <c r="P22" s="17"/>
      <c r="Q22" s="17"/>
      <c r="R22" s="17"/>
      <c r="S22" s="17"/>
      <c r="T22" s="17"/>
      <c r="U22" s="17"/>
      <c r="V22" s="17"/>
      <c r="W22" s="17"/>
      <c r="X22" s="17"/>
      <c r="Y22" s="17"/>
      <c r="Z22" s="17"/>
      <c r="AA22" s="17"/>
      <c r="AB22" s="17"/>
      <c r="AC22" s="17"/>
      <c r="AD22" s="17"/>
      <c r="AE22" s="17"/>
    </row>
    <row r="23" spans="1:31" x14ac:dyDescent="0.25">
      <c r="A23">
        <v>2034</v>
      </c>
      <c r="B23" s="1"/>
      <c r="C23" s="12">
        <v>469.22894484245887</v>
      </c>
      <c r="D23" s="12">
        <v>605.5760215293144</v>
      </c>
      <c r="E23" s="12">
        <v>537.40248318588669</v>
      </c>
      <c r="F23" s="12"/>
      <c r="G23" s="1"/>
      <c r="H23" s="1"/>
      <c r="I23" s="15"/>
      <c r="J23" s="43">
        <v>30.370067763216614</v>
      </c>
      <c r="K23" s="43">
        <v>36.444081315859933</v>
      </c>
      <c r="L23" s="15"/>
      <c r="M23" s="14"/>
      <c r="N23" s="14"/>
      <c r="O23" s="14"/>
      <c r="P23" s="17"/>
      <c r="Q23" s="17"/>
      <c r="R23" s="17"/>
      <c r="S23" s="17"/>
      <c r="T23" s="17"/>
      <c r="U23" s="17"/>
      <c r="V23" s="17"/>
      <c r="W23" s="17"/>
      <c r="X23" s="17"/>
      <c r="Y23" s="17"/>
      <c r="Z23" s="17"/>
      <c r="AA23" s="17"/>
      <c r="AB23" s="17"/>
      <c r="AC23" s="17"/>
      <c r="AD23" s="17"/>
      <c r="AE23" s="17"/>
    </row>
    <row r="24" spans="1:31" x14ac:dyDescent="0.25">
      <c r="A24">
        <v>2035</v>
      </c>
      <c r="B24" s="1"/>
      <c r="C24" s="12">
        <v>452.05348791447409</v>
      </c>
      <c r="D24" s="12">
        <v>589.61941361379309</v>
      </c>
      <c r="E24" s="12">
        <v>520.83645076413359</v>
      </c>
      <c r="F24" s="12"/>
      <c r="G24" s="1"/>
      <c r="H24" s="1"/>
      <c r="I24" s="15"/>
      <c r="J24" s="43">
        <v>29.277726382476498</v>
      </c>
      <c r="K24" s="43">
        <v>35.1332716589718</v>
      </c>
      <c r="L24" s="15"/>
      <c r="M24" s="14"/>
      <c r="N24" s="14"/>
      <c r="O24" s="14"/>
      <c r="P24" s="17"/>
      <c r="Q24" s="17"/>
      <c r="R24" s="17"/>
      <c r="S24" s="17"/>
      <c r="T24" s="17"/>
      <c r="U24" s="17"/>
      <c r="V24" s="17"/>
      <c r="W24" s="17"/>
      <c r="X24" s="17"/>
      <c r="Y24" s="17"/>
      <c r="Z24" s="17"/>
      <c r="AA24" s="17"/>
      <c r="AB24" s="17"/>
      <c r="AC24" s="17"/>
      <c r="AD24" s="17"/>
      <c r="AE24" s="17"/>
    </row>
    <row r="25" spans="1:31" x14ac:dyDescent="0.25">
      <c r="A25">
        <v>2036</v>
      </c>
      <c r="B25" s="1"/>
      <c r="C25" s="12">
        <v>436.04141109970749</v>
      </c>
      <c r="D25" s="12">
        <v>574.86995753774022</v>
      </c>
      <c r="E25" s="12">
        <v>505.45568431872385</v>
      </c>
      <c r="F25" s="12"/>
      <c r="G25" s="1"/>
      <c r="H25" s="1"/>
      <c r="I25" s="15"/>
      <c r="J25" s="43">
        <v>28.29177109974826</v>
      </c>
      <c r="K25" s="43">
        <v>33.950125319697911</v>
      </c>
      <c r="L25" s="15"/>
      <c r="M25" s="14"/>
      <c r="N25" s="14"/>
      <c r="O25" s="14"/>
      <c r="P25" s="17"/>
      <c r="Q25" s="17"/>
      <c r="R25" s="17"/>
      <c r="S25" s="17"/>
      <c r="T25" s="17"/>
      <c r="U25" s="17"/>
      <c r="V25" s="17"/>
      <c r="W25" s="17"/>
      <c r="X25" s="17"/>
      <c r="Y25" s="17"/>
      <c r="Z25" s="17"/>
      <c r="AA25" s="17"/>
      <c r="AB25" s="17"/>
      <c r="AC25" s="17"/>
      <c r="AD25" s="17"/>
      <c r="AE25" s="17"/>
    </row>
    <row r="26" spans="1:31" x14ac:dyDescent="0.25">
      <c r="A26">
        <v>2037</v>
      </c>
      <c r="B26" s="1"/>
      <c r="C26" s="12">
        <v>421.05156366020651</v>
      </c>
      <c r="D26" s="12">
        <v>561.19294031129266</v>
      </c>
      <c r="E26" s="12">
        <v>491.12225198574959</v>
      </c>
      <c r="F26" s="12"/>
      <c r="G26" s="1"/>
      <c r="H26" s="1"/>
      <c r="I26" s="15"/>
      <c r="J26" s="43">
        <v>27.400355309085249</v>
      </c>
      <c r="K26" s="43">
        <v>32.880426370902299</v>
      </c>
      <c r="L26" s="15"/>
      <c r="M26" s="14"/>
      <c r="N26" s="14"/>
      <c r="O26" s="14"/>
      <c r="P26" s="17"/>
      <c r="Q26" s="17"/>
      <c r="R26" s="17"/>
      <c r="S26" s="17"/>
      <c r="T26" s="17"/>
      <c r="U26" s="17"/>
      <c r="V26" s="17"/>
      <c r="W26" s="17"/>
      <c r="X26" s="17"/>
      <c r="Y26" s="17"/>
      <c r="Z26" s="17"/>
      <c r="AA26" s="17"/>
      <c r="AB26" s="17"/>
      <c r="AC26" s="17"/>
      <c r="AD26" s="17"/>
      <c r="AE26" s="17"/>
    </row>
    <row r="27" spans="1:31" x14ac:dyDescent="0.25">
      <c r="A27">
        <v>2038</v>
      </c>
      <c r="B27" s="1"/>
      <c r="C27" s="12">
        <v>406.95783413242668</v>
      </c>
      <c r="D27" s="12">
        <v>548.46554311245336</v>
      </c>
      <c r="E27" s="12">
        <v>477.71168862244002</v>
      </c>
      <c r="F27" s="12"/>
      <c r="G27" s="1"/>
      <c r="H27" s="1"/>
      <c r="I27" s="15"/>
      <c r="J27" s="43">
        <v>26.592672733258627</v>
      </c>
      <c r="K27" s="43">
        <v>31.91120727991035</v>
      </c>
      <c r="L27" s="15"/>
      <c r="M27" s="14"/>
      <c r="N27" s="14"/>
      <c r="O27" s="14"/>
      <c r="P27" s="17"/>
      <c r="Q27" s="17"/>
      <c r="R27" s="17"/>
      <c r="S27" s="17"/>
      <c r="T27" s="17"/>
      <c r="U27" s="17"/>
      <c r="V27" s="17"/>
      <c r="W27" s="17"/>
      <c r="X27" s="17"/>
      <c r="Y27" s="17"/>
      <c r="Z27" s="17"/>
      <c r="AA27" s="17"/>
      <c r="AB27" s="17"/>
      <c r="AC27" s="17"/>
      <c r="AD27" s="17"/>
      <c r="AE27" s="17"/>
    </row>
    <row r="28" spans="1:31" x14ac:dyDescent="0.25">
      <c r="A28">
        <v>2039</v>
      </c>
      <c r="B28" s="1"/>
      <c r="C28" s="12">
        <v>393.64863587633613</v>
      </c>
      <c r="D28" s="12">
        <v>536.57715880388889</v>
      </c>
      <c r="E28" s="12">
        <v>465.11289734011251</v>
      </c>
      <c r="F28" s="12"/>
      <c r="G28" s="1"/>
      <c r="H28" s="1"/>
      <c r="I28" s="15"/>
      <c r="J28" s="43">
        <v>25.858987151056084</v>
      </c>
      <c r="K28" s="43">
        <v>31.030784581267302</v>
      </c>
      <c r="L28" s="15"/>
      <c r="M28" s="14"/>
      <c r="N28" s="14"/>
      <c r="O28" s="14"/>
      <c r="P28" s="17"/>
      <c r="Q28" s="17"/>
      <c r="R28" s="17"/>
      <c r="S28" s="17"/>
      <c r="T28" s="17"/>
      <c r="U28" s="17"/>
      <c r="V28" s="17"/>
      <c r="W28" s="17"/>
      <c r="X28" s="17"/>
      <c r="Y28" s="17"/>
      <c r="Z28" s="17"/>
      <c r="AA28" s="17"/>
      <c r="AB28" s="17"/>
      <c r="AC28" s="17"/>
      <c r="AD28" s="17"/>
      <c r="AE28" s="17"/>
    </row>
    <row r="29" spans="1:31" x14ac:dyDescent="0.25">
      <c r="A29">
        <v>2040</v>
      </c>
      <c r="B29" s="1"/>
      <c r="C29" s="12">
        <v>381.026025680435</v>
      </c>
      <c r="D29" s="12">
        <v>525.42919473327913</v>
      </c>
      <c r="E29" s="12">
        <v>453.22761020685709</v>
      </c>
      <c r="F29" s="12"/>
      <c r="G29" s="1"/>
      <c r="H29" s="1"/>
      <c r="I29" s="15"/>
      <c r="J29" s="43">
        <v>25.190616514929808</v>
      </c>
      <c r="K29" s="43">
        <v>30.22873981791577</v>
      </c>
      <c r="L29" s="15"/>
      <c r="M29" s="14"/>
      <c r="N29" s="14"/>
      <c r="O29" s="14"/>
      <c r="P29" s="17"/>
      <c r="Q29" s="17"/>
      <c r="R29" s="17"/>
      <c r="S29" s="17"/>
      <c r="T29" s="17"/>
      <c r="U29" s="17"/>
      <c r="V29" s="17"/>
      <c r="W29" s="17"/>
      <c r="X29" s="17"/>
      <c r="Y29" s="17"/>
      <c r="Z29" s="17"/>
      <c r="AA29" s="17"/>
      <c r="AB29" s="17"/>
      <c r="AC29" s="17"/>
      <c r="AD29" s="17"/>
      <c r="AE29" s="17"/>
    </row>
    <row r="30" spans="1:31" x14ac:dyDescent="0.25">
      <c r="A30">
        <v>2041</v>
      </c>
      <c r="B30" s="1"/>
      <c r="C30" s="12">
        <v>369.00457954897854</v>
      </c>
      <c r="D30" s="12">
        <v>514.93448803861588</v>
      </c>
      <c r="E30" s="12">
        <v>441.96953379379721</v>
      </c>
      <c r="F30" s="12"/>
      <c r="G30" s="1"/>
      <c r="H30" s="1"/>
      <c r="I30" s="15"/>
      <c r="J30" s="43">
        <v>24.579882653883793</v>
      </c>
      <c r="K30" s="43">
        <v>29.495859184660553</v>
      </c>
      <c r="L30" s="15"/>
      <c r="M30" s="14"/>
      <c r="N30" s="14"/>
      <c r="O30" s="14"/>
      <c r="P30" s="17"/>
      <c r="Q30" s="17"/>
      <c r="R30" s="17"/>
      <c r="S30" s="17"/>
      <c r="T30" s="17"/>
      <c r="U30" s="17"/>
      <c r="V30" s="17"/>
      <c r="W30" s="17"/>
      <c r="X30" s="17"/>
      <c r="Y30" s="17"/>
      <c r="Z30" s="17"/>
      <c r="AA30" s="17"/>
      <c r="AB30" s="17"/>
      <c r="AC30" s="17"/>
      <c r="AD30" s="17"/>
      <c r="AE30" s="17"/>
    </row>
    <row r="31" spans="1:31" x14ac:dyDescent="0.25">
      <c r="A31">
        <v>2042</v>
      </c>
      <c r="B31" s="1"/>
      <c r="C31" s="12">
        <v>357.51014323154709</v>
      </c>
      <c r="D31" s="12">
        <v>505.01646592179839</v>
      </c>
      <c r="E31" s="12">
        <v>431.26330457667274</v>
      </c>
      <c r="F31" s="12"/>
      <c r="G31" s="1"/>
      <c r="H31" s="1"/>
      <c r="I31" s="15"/>
      <c r="J31" s="43">
        <v>24.020038247687083</v>
      </c>
      <c r="K31" s="43">
        <v>28.824045897224501</v>
      </c>
      <c r="L31" s="15"/>
      <c r="M31" s="14"/>
      <c r="N31" s="14"/>
      <c r="O31" s="14"/>
      <c r="P31" s="17"/>
      <c r="Q31" s="17"/>
      <c r="R31" s="17"/>
      <c r="S31" s="17"/>
      <c r="T31" s="17"/>
      <c r="U31" s="17"/>
      <c r="V31" s="17"/>
      <c r="W31" s="17"/>
      <c r="X31" s="17"/>
      <c r="Y31" s="17"/>
      <c r="Z31" s="17"/>
      <c r="AA31" s="17"/>
      <c r="AB31" s="17"/>
      <c r="AC31" s="17"/>
      <c r="AD31" s="17"/>
      <c r="AE31" s="17"/>
    </row>
    <row r="32" spans="1:31" x14ac:dyDescent="0.25">
      <c r="A32">
        <v>2043</v>
      </c>
      <c r="B32" s="1"/>
      <c r="C32" s="12">
        <v>346.47855334341136</v>
      </c>
      <c r="D32" s="12">
        <v>495.60816730426586</v>
      </c>
      <c r="E32" s="12">
        <v>421.04336032383861</v>
      </c>
      <c r="F32" s="12"/>
      <c r="G32" s="1"/>
      <c r="H32" s="1"/>
      <c r="I32" s="15"/>
      <c r="J32" s="43">
        <v>23.505181361085629</v>
      </c>
      <c r="K32" s="43">
        <v>28.206217633302753</v>
      </c>
      <c r="L32" s="15"/>
      <c r="M32" s="14"/>
      <c r="N32" s="14"/>
      <c r="O32" s="14"/>
      <c r="P32" s="17"/>
      <c r="Q32" s="17"/>
      <c r="R32" s="17"/>
      <c r="S32" s="17"/>
      <c r="T32" s="17"/>
      <c r="U32" s="17"/>
      <c r="V32" s="17"/>
      <c r="W32" s="17"/>
      <c r="X32" s="17"/>
      <c r="Y32" s="17"/>
      <c r="Z32" s="17"/>
      <c r="AA32" s="17"/>
      <c r="AB32" s="17"/>
      <c r="AC32" s="17"/>
      <c r="AD32" s="17"/>
      <c r="AE32" s="17"/>
    </row>
    <row r="33" spans="1:31" x14ac:dyDescent="0.25">
      <c r="A33">
        <v>2044</v>
      </c>
      <c r="B33" s="1"/>
      <c r="C33" s="12">
        <v>335.85439839266974</v>
      </c>
      <c r="D33" s="12">
        <v>486.65121688621628</v>
      </c>
      <c r="E33" s="12">
        <v>411.25280763944301</v>
      </c>
      <c r="F33" s="12"/>
      <c r="G33" s="1"/>
      <c r="H33" s="1"/>
      <c r="I33" s="15"/>
      <c r="J33" s="43">
        <v>23.030165596013479</v>
      </c>
      <c r="K33" s="43">
        <v>27.636198715216175</v>
      </c>
      <c r="L33" s="15"/>
      <c r="M33" s="14"/>
      <c r="N33" s="14"/>
      <c r="O33" s="14"/>
      <c r="P33" s="17"/>
      <c r="Q33" s="17"/>
      <c r="R33" s="17"/>
      <c r="S33" s="17"/>
      <c r="T33" s="17"/>
      <c r="U33" s="17"/>
      <c r="V33" s="17"/>
      <c r="W33" s="17"/>
      <c r="X33" s="17"/>
      <c r="Y33" s="17"/>
      <c r="Z33" s="17"/>
      <c r="AA33" s="17"/>
      <c r="AB33" s="17"/>
      <c r="AC33" s="17"/>
      <c r="AD33" s="17"/>
      <c r="AE33" s="17"/>
    </row>
    <row r="34" spans="1:31" x14ac:dyDescent="0.25">
      <c r="A34">
        <v>2045</v>
      </c>
      <c r="B34" s="1"/>
      <c r="C34" s="12">
        <v>325.58986410567195</v>
      </c>
      <c r="D34" s="12">
        <v>478.09481609010066</v>
      </c>
      <c r="E34" s="12">
        <v>401.84234009788634</v>
      </c>
      <c r="F34" s="12"/>
      <c r="G34" s="1"/>
      <c r="H34" s="1"/>
      <c r="I34" s="15"/>
      <c r="J34" s="43">
        <v>22.59051158118703</v>
      </c>
      <c r="K34" s="43">
        <v>27.108613897424437</v>
      </c>
      <c r="L34" s="15"/>
      <c r="M34" s="14"/>
      <c r="N34" s="14"/>
      <c r="O34" s="14"/>
      <c r="P34" s="17"/>
      <c r="Q34" s="17"/>
      <c r="R34" s="17"/>
      <c r="S34" s="17"/>
      <c r="T34" s="17"/>
      <c r="U34" s="17"/>
      <c r="V34" s="17"/>
      <c r="W34" s="17"/>
      <c r="X34" s="17"/>
      <c r="Y34" s="17"/>
      <c r="Z34" s="17"/>
      <c r="AA34" s="17"/>
      <c r="AB34" s="17"/>
      <c r="AC34" s="17"/>
      <c r="AD34" s="17"/>
      <c r="AE34" s="17"/>
    </row>
    <row r="35" spans="1:31" x14ac:dyDescent="0.25">
      <c r="A35">
        <v>2046</v>
      </c>
      <c r="B35" s="1"/>
      <c r="C35" s="12">
        <v>315.64368716400577</v>
      </c>
      <c r="D35" s="12">
        <v>469.89479214749343</v>
      </c>
      <c r="E35" s="12">
        <v>392.76923965574963</v>
      </c>
      <c r="F35" s="12"/>
      <c r="G35" s="1"/>
      <c r="H35" s="1"/>
      <c r="I35" s="15"/>
      <c r="J35" s="43">
        <v>22.182323468556849</v>
      </c>
      <c r="K35" s="43">
        <v>26.618788162268217</v>
      </c>
      <c r="L35" s="15"/>
      <c r="M35" s="14"/>
      <c r="N35" s="14"/>
      <c r="O35" s="14"/>
      <c r="P35" s="17"/>
      <c r="Q35" s="17"/>
      <c r="R35" s="17"/>
      <c r="S35" s="17"/>
      <c r="T35" s="17"/>
      <c r="U35" s="17"/>
      <c r="V35" s="17"/>
      <c r="W35" s="17"/>
      <c r="X35" s="17"/>
      <c r="Y35" s="17"/>
      <c r="Z35" s="17"/>
      <c r="AA35" s="17"/>
      <c r="AB35" s="17"/>
      <c r="AC35" s="17"/>
      <c r="AD35" s="17"/>
      <c r="AE35" s="17"/>
    </row>
    <row r="36" spans="1:31" x14ac:dyDescent="0.25">
      <c r="A36">
        <v>2047</v>
      </c>
      <c r="B36" s="1"/>
      <c r="C36" s="12">
        <v>305.98022658352295</v>
      </c>
      <c r="D36" s="12">
        <v>462.01272839918033</v>
      </c>
      <c r="E36" s="12">
        <v>383.99647749135164</v>
      </c>
      <c r="F36" s="12"/>
      <c r="G36" s="1"/>
      <c r="H36" s="1"/>
      <c r="I36" s="15"/>
      <c r="J36" s="43">
        <v>21.802212497999417</v>
      </c>
      <c r="K36" s="43">
        <v>26.162654997599297</v>
      </c>
      <c r="L36" s="15"/>
      <c r="M36" s="14"/>
      <c r="N36" s="14"/>
      <c r="O36" s="14"/>
      <c r="P36" s="17"/>
      <c r="Q36" s="17"/>
      <c r="R36" s="17"/>
      <c r="S36" s="17"/>
      <c r="T36" s="17"/>
      <c r="U36" s="17"/>
      <c r="V36" s="17"/>
      <c r="W36" s="17"/>
      <c r="X36" s="17"/>
      <c r="Y36" s="17"/>
      <c r="Z36" s="17"/>
      <c r="AA36" s="17"/>
      <c r="AB36" s="17"/>
      <c r="AC36" s="17"/>
      <c r="AD36" s="17"/>
      <c r="AE36" s="17"/>
    </row>
    <row r="37" spans="1:31" x14ac:dyDescent="0.25">
      <c r="A37">
        <v>2048</v>
      </c>
      <c r="B37" s="1"/>
      <c r="C37" s="12">
        <v>296.56865198417574</v>
      </c>
      <c r="D37" s="12">
        <v>454.41518577845704</v>
      </c>
      <c r="E37" s="12">
        <v>375.49191888131639</v>
      </c>
      <c r="F37" s="12"/>
      <c r="G37" s="1"/>
      <c r="H37" s="1"/>
      <c r="I37" s="15"/>
      <c r="J37" s="43">
        <v>21.44722853174585</v>
      </c>
      <c r="K37" s="43">
        <v>25.736674238095024</v>
      </c>
      <c r="L37" s="15"/>
      <c r="M37" s="14"/>
      <c r="N37" s="14"/>
      <c r="O37" s="14"/>
      <c r="P37" s="17"/>
      <c r="Q37" s="17"/>
      <c r="R37" s="17"/>
      <c r="S37" s="17"/>
      <c r="T37" s="17"/>
      <c r="U37" s="17"/>
      <c r="V37" s="17"/>
      <c r="W37" s="17"/>
      <c r="X37" s="17"/>
      <c r="Y37" s="17"/>
      <c r="Z37" s="17"/>
      <c r="AA37" s="17"/>
      <c r="AB37" s="17"/>
      <c r="AC37" s="17"/>
      <c r="AD37" s="17"/>
      <c r="AE37" s="17"/>
    </row>
    <row r="38" spans="1:31" x14ac:dyDescent="0.25">
      <c r="A38">
        <v>2049</v>
      </c>
      <c r="B38" s="1"/>
      <c r="C38" s="12">
        <v>287.38224192543487</v>
      </c>
      <c r="D38" s="12">
        <v>447.07301669866013</v>
      </c>
      <c r="E38" s="12">
        <v>367.2276293120475</v>
      </c>
      <c r="F38" s="12"/>
      <c r="G38" s="1"/>
      <c r="H38" s="1"/>
      <c r="I38" s="15"/>
      <c r="J38" s="43">
        <v>21.114799684013899</v>
      </c>
      <c r="K38" s="43">
        <v>25.33775962081668</v>
      </c>
      <c r="L38" s="15"/>
      <c r="M38" s="14"/>
      <c r="N38" s="14"/>
      <c r="O38" s="14"/>
      <c r="P38" s="17"/>
      <c r="Q38" s="17"/>
      <c r="R38" s="17"/>
      <c r="S38" s="17"/>
      <c r="T38" s="17"/>
      <c r="U38" s="17"/>
      <c r="V38" s="17"/>
      <c r="W38" s="17"/>
      <c r="X38" s="17"/>
      <c r="Y38" s="17"/>
      <c r="Z38" s="17"/>
      <c r="AA38" s="17"/>
      <c r="AB38" s="17"/>
      <c r="AC38" s="17"/>
      <c r="AD38" s="17"/>
      <c r="AE38" s="17"/>
    </row>
    <row r="39" spans="1:31" s="18" customFormat="1" x14ac:dyDescent="0.25">
      <c r="A39" s="18">
        <v>2050</v>
      </c>
      <c r="B39" s="1"/>
      <c r="C39" s="12">
        <v>278.39778225775063</v>
      </c>
      <c r="D39" s="12">
        <v>439.9607671808111</v>
      </c>
      <c r="E39" s="12">
        <v>359.1792747192809</v>
      </c>
      <c r="F39" s="12"/>
      <c r="G39" s="1"/>
      <c r="H39" s="1"/>
      <c r="I39" s="15"/>
      <c r="J39" s="43">
        <v>20.802679692469741</v>
      </c>
      <c r="K39" s="43">
        <v>24.963215630963688</v>
      </c>
      <c r="L39" s="15"/>
      <c r="M39" s="14"/>
      <c r="N39" s="14"/>
      <c r="O39" s="14"/>
      <c r="P39" s="19"/>
      <c r="Q39" s="19"/>
      <c r="R39" s="19"/>
      <c r="S39" s="19"/>
      <c r="T39" s="19"/>
      <c r="U39" s="19"/>
      <c r="V39" s="19"/>
      <c r="W39" s="19"/>
      <c r="X39" s="19"/>
      <c r="Y39" s="19"/>
      <c r="Z39" s="19"/>
      <c r="AA39" s="19"/>
      <c r="AB39" s="19"/>
      <c r="AC39" s="19"/>
      <c r="AD39" s="19"/>
      <c r="AE39" s="19"/>
    </row>
    <row r="40" spans="1:31" s="23" customFormat="1" x14ac:dyDescent="0.25">
      <c r="A40" s="23">
        <f>A39+1</f>
        <v>2051</v>
      </c>
      <c r="J40" s="44">
        <f>J39</f>
        <v>20.802679692469741</v>
      </c>
      <c r="K40" s="44">
        <f>K39</f>
        <v>24.963215630963688</v>
      </c>
      <c r="L40" s="24"/>
    </row>
    <row r="41" spans="1:31" s="23" customFormat="1" x14ac:dyDescent="0.25">
      <c r="A41" s="23">
        <f t="shared" ref="A41:A54" si="0">A40+1</f>
        <v>2052</v>
      </c>
      <c r="J41" s="44">
        <f t="shared" ref="J41:K54" si="1">J40</f>
        <v>20.802679692469741</v>
      </c>
      <c r="K41" s="44">
        <f t="shared" si="1"/>
        <v>24.963215630963688</v>
      </c>
      <c r="L41" s="24"/>
    </row>
    <row r="42" spans="1:31" s="23" customFormat="1" x14ac:dyDescent="0.25">
      <c r="A42" s="23">
        <f t="shared" si="0"/>
        <v>2053</v>
      </c>
      <c r="J42" s="44">
        <f t="shared" si="1"/>
        <v>20.802679692469741</v>
      </c>
      <c r="K42" s="44">
        <f t="shared" si="1"/>
        <v>24.963215630963688</v>
      </c>
      <c r="L42" s="24"/>
    </row>
    <row r="43" spans="1:31" s="23" customFormat="1" x14ac:dyDescent="0.25">
      <c r="A43" s="23">
        <f t="shared" si="0"/>
        <v>2054</v>
      </c>
      <c r="J43" s="44">
        <f t="shared" si="1"/>
        <v>20.802679692469741</v>
      </c>
      <c r="K43" s="44">
        <f t="shared" si="1"/>
        <v>24.963215630963688</v>
      </c>
      <c r="L43" s="24"/>
    </row>
    <row r="44" spans="1:31" s="23" customFormat="1" x14ac:dyDescent="0.25">
      <c r="A44" s="23">
        <f t="shared" si="0"/>
        <v>2055</v>
      </c>
      <c r="J44" s="44">
        <f t="shared" si="1"/>
        <v>20.802679692469741</v>
      </c>
      <c r="K44" s="44">
        <f t="shared" si="1"/>
        <v>24.963215630963688</v>
      </c>
      <c r="L44" s="24"/>
    </row>
    <row r="45" spans="1:31" s="23" customFormat="1" x14ac:dyDescent="0.25">
      <c r="A45" s="23">
        <f t="shared" si="0"/>
        <v>2056</v>
      </c>
      <c r="J45" s="44">
        <f t="shared" si="1"/>
        <v>20.802679692469741</v>
      </c>
      <c r="K45" s="44">
        <f t="shared" si="1"/>
        <v>24.963215630963688</v>
      </c>
      <c r="L45" s="24"/>
    </row>
    <row r="46" spans="1:31" s="23" customFormat="1" x14ac:dyDescent="0.25">
      <c r="A46" s="23">
        <f t="shared" si="0"/>
        <v>2057</v>
      </c>
      <c r="J46" s="44">
        <f t="shared" si="1"/>
        <v>20.802679692469741</v>
      </c>
      <c r="K46" s="44">
        <f t="shared" si="1"/>
        <v>24.963215630963688</v>
      </c>
      <c r="L46" s="24"/>
    </row>
    <row r="47" spans="1:31" s="23" customFormat="1" x14ac:dyDescent="0.25">
      <c r="A47" s="23">
        <f t="shared" si="0"/>
        <v>2058</v>
      </c>
      <c r="J47" s="44">
        <f t="shared" si="1"/>
        <v>20.802679692469741</v>
      </c>
      <c r="K47" s="44">
        <f t="shared" si="1"/>
        <v>24.963215630963688</v>
      </c>
      <c r="L47" s="24"/>
    </row>
    <row r="48" spans="1:31" s="23" customFormat="1" x14ac:dyDescent="0.25">
      <c r="A48" s="23">
        <f t="shared" si="0"/>
        <v>2059</v>
      </c>
      <c r="J48" s="44">
        <f t="shared" si="1"/>
        <v>20.802679692469741</v>
      </c>
      <c r="K48" s="44">
        <f t="shared" si="1"/>
        <v>24.963215630963688</v>
      </c>
      <c r="L48" s="24"/>
    </row>
    <row r="49" spans="1:12" s="23" customFormat="1" x14ac:dyDescent="0.25">
      <c r="A49" s="23">
        <f t="shared" si="0"/>
        <v>2060</v>
      </c>
      <c r="J49" s="44">
        <f t="shared" si="1"/>
        <v>20.802679692469741</v>
      </c>
      <c r="K49" s="44">
        <f t="shared" si="1"/>
        <v>24.963215630963688</v>
      </c>
      <c r="L49" s="24"/>
    </row>
    <row r="50" spans="1:12" s="23" customFormat="1" x14ac:dyDescent="0.25">
      <c r="A50" s="23">
        <f t="shared" si="0"/>
        <v>2061</v>
      </c>
      <c r="J50" s="44">
        <f t="shared" si="1"/>
        <v>20.802679692469741</v>
      </c>
      <c r="K50" s="44">
        <f t="shared" si="1"/>
        <v>24.963215630963688</v>
      </c>
      <c r="L50" s="24"/>
    </row>
    <row r="51" spans="1:12" s="23" customFormat="1" x14ac:dyDescent="0.25">
      <c r="A51" s="23">
        <f t="shared" si="0"/>
        <v>2062</v>
      </c>
      <c r="J51" s="44">
        <f t="shared" si="1"/>
        <v>20.802679692469741</v>
      </c>
      <c r="K51" s="44">
        <f t="shared" si="1"/>
        <v>24.963215630963688</v>
      </c>
      <c r="L51" s="24"/>
    </row>
    <row r="52" spans="1:12" s="23" customFormat="1" x14ac:dyDescent="0.25">
      <c r="A52" s="23">
        <f t="shared" si="0"/>
        <v>2063</v>
      </c>
      <c r="J52" s="44">
        <f t="shared" si="1"/>
        <v>20.802679692469741</v>
      </c>
      <c r="K52" s="44">
        <f t="shared" si="1"/>
        <v>24.963215630963688</v>
      </c>
      <c r="L52" s="24"/>
    </row>
    <row r="53" spans="1:12" s="23" customFormat="1" x14ac:dyDescent="0.25">
      <c r="A53" s="23">
        <f t="shared" si="0"/>
        <v>2064</v>
      </c>
      <c r="J53" s="44">
        <f t="shared" si="1"/>
        <v>20.802679692469741</v>
      </c>
      <c r="K53" s="44">
        <f t="shared" si="1"/>
        <v>24.963215630963688</v>
      </c>
      <c r="L53" s="24"/>
    </row>
    <row r="54" spans="1:12" s="23" customFormat="1" x14ac:dyDescent="0.25">
      <c r="A54" s="23">
        <f t="shared" si="0"/>
        <v>2065</v>
      </c>
      <c r="J54" s="44">
        <f t="shared" si="1"/>
        <v>20.802679692469741</v>
      </c>
      <c r="K54" s="44">
        <f t="shared" si="1"/>
        <v>24.963215630963688</v>
      </c>
      <c r="L54" s="24"/>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38"/>
  <sheetViews>
    <sheetView workbookViewId="0">
      <selection activeCell="J23" sqref="J23"/>
    </sheetView>
  </sheetViews>
  <sheetFormatPr baseColWidth="10" defaultRowHeight="15" x14ac:dyDescent="0.25"/>
  <cols>
    <col min="2" max="3" width="15.7109375" customWidth="1"/>
    <col min="6" max="6" width="18.85546875" customWidth="1"/>
    <col min="7" max="7" width="14.7109375" customWidth="1"/>
    <col min="8" max="8" width="14.5703125" customWidth="1"/>
  </cols>
  <sheetData>
    <row r="1" spans="1:13" s="25" customFormat="1" ht="30.75" customHeight="1" x14ac:dyDescent="0.25">
      <c r="A1" s="25" t="s">
        <v>3</v>
      </c>
      <c r="B1" s="25" t="s">
        <v>50</v>
      </c>
      <c r="C1" s="25" t="s">
        <v>0</v>
      </c>
      <c r="F1" s="25" t="s">
        <v>39</v>
      </c>
      <c r="G1" s="25" t="s">
        <v>38</v>
      </c>
      <c r="H1" s="25" t="s">
        <v>37</v>
      </c>
      <c r="K1" s="101"/>
      <c r="L1" s="102" t="s">
        <v>51</v>
      </c>
      <c r="M1" s="103" t="s">
        <v>52</v>
      </c>
    </row>
    <row r="2" spans="1:13" s="2" customFormat="1" x14ac:dyDescent="0.25">
      <c r="A2">
        <v>2014</v>
      </c>
      <c r="B2" s="9">
        <f>'Opex&amp;Lifetime'!L2</f>
        <v>20</v>
      </c>
      <c r="C2" s="9">
        <f>'Opex&amp;Lifetime'!M2</f>
        <v>25</v>
      </c>
      <c r="D2"/>
      <c r="E2" s="27">
        <f>B2/F2</f>
        <v>2.0100502512562814E-2</v>
      </c>
      <c r="F2" s="2">
        <f>(G2+H2)/2</f>
        <v>995</v>
      </c>
      <c r="G2" s="2">
        <f>'Scenario 1'!E3</f>
        <v>995</v>
      </c>
      <c r="H2" s="2">
        <f>'Scenario 4'!E3</f>
        <v>995</v>
      </c>
      <c r="K2" s="104">
        <v>2014</v>
      </c>
      <c r="L2" s="65">
        <v>20</v>
      </c>
      <c r="M2" s="105">
        <v>25</v>
      </c>
    </row>
    <row r="3" spans="1:13" s="2" customFormat="1" x14ac:dyDescent="0.25">
      <c r="A3">
        <f>A2+1</f>
        <v>2015</v>
      </c>
      <c r="B3" s="22">
        <f>$B$2-($B$2-$B$38)*(A3-$A$2)/($A$38-$A$2)</f>
        <v>19.722222222222221</v>
      </c>
      <c r="C3" s="22">
        <f>$C$2-($C$2-$C$38)*(A3-$A$2)/($A$38-$A$2)</f>
        <v>25.138888888888889</v>
      </c>
      <c r="D3" s="6"/>
      <c r="E3" s="27">
        <f t="shared" ref="E3:E38" si="0">B3/F3</f>
        <v>2.0527593921945267E-2</v>
      </c>
      <c r="F3" s="2">
        <f t="shared" ref="F3:F38" si="1">(G3+H3)/2</f>
        <v>960.76638583238662</v>
      </c>
      <c r="G3" s="2">
        <f>'Scenario 1'!E4</f>
        <v>960.76638583238662</v>
      </c>
      <c r="H3" s="2">
        <f>'Scenario 4'!E4</f>
        <v>960.76638583238662</v>
      </c>
      <c r="K3" s="104">
        <v>2050</v>
      </c>
      <c r="L3" s="65">
        <v>10</v>
      </c>
      <c r="M3" s="105">
        <v>30</v>
      </c>
    </row>
    <row r="4" spans="1:13" s="2" customFormat="1" x14ac:dyDescent="0.25">
      <c r="A4">
        <f t="shared" ref="A4:A38" si="2">A3+1</f>
        <v>2016</v>
      </c>
      <c r="B4" s="22">
        <f t="shared" ref="B4:B37" si="3">$B$2-($B$2-$B$38)*(A4-$A$2)/($A$38-$A$2)</f>
        <v>19.444444444444443</v>
      </c>
      <c r="C4" s="22">
        <f t="shared" ref="C4:C37" si="4">$C$2-($C$2-$C$38)*(A4-$A$2)/($A$38-$A$2)</f>
        <v>25.277777777777779</v>
      </c>
      <c r="D4" s="6"/>
      <c r="E4" s="27">
        <f t="shared" si="0"/>
        <v>2.0925838561932697E-2</v>
      </c>
      <c r="F4" s="2">
        <f t="shared" si="1"/>
        <v>929.20741918638635</v>
      </c>
      <c r="G4" s="2">
        <f>'Scenario 1'!E5</f>
        <v>929.61976349369615</v>
      </c>
      <c r="H4" s="2">
        <f>'Scenario 4'!E5</f>
        <v>928.79507487907654</v>
      </c>
      <c r="K4" s="106"/>
      <c r="L4" s="107" t="s">
        <v>53</v>
      </c>
      <c r="M4" s="108"/>
    </row>
    <row r="5" spans="1:13" s="2" customFormat="1" x14ac:dyDescent="0.25">
      <c r="A5">
        <f t="shared" si="2"/>
        <v>2017</v>
      </c>
      <c r="B5" s="22">
        <f t="shared" si="3"/>
        <v>19.166666666666668</v>
      </c>
      <c r="C5" s="22">
        <f t="shared" si="4"/>
        <v>25.416666666666668</v>
      </c>
      <c r="D5" s="6"/>
      <c r="E5" s="27">
        <f t="shared" si="0"/>
        <v>2.129650710591529E-2</v>
      </c>
      <c r="F5" s="2">
        <f t="shared" si="1"/>
        <v>899.99109109037704</v>
      </c>
      <c r="G5" s="2">
        <f>'Scenario 1'!E6</f>
        <v>901.22130970699777</v>
      </c>
      <c r="H5" s="2">
        <f>'Scenario 4'!E6</f>
        <v>898.76087247375631</v>
      </c>
    </row>
    <row r="6" spans="1:13" s="2" customFormat="1" x14ac:dyDescent="0.25">
      <c r="A6">
        <f t="shared" si="2"/>
        <v>2018</v>
      </c>
      <c r="B6" s="22">
        <f t="shared" si="3"/>
        <v>18.888888888888889</v>
      </c>
      <c r="C6" s="22">
        <f t="shared" si="4"/>
        <v>25.555555555555557</v>
      </c>
      <c r="D6" s="6"/>
      <c r="E6" s="27">
        <f t="shared" si="0"/>
        <v>2.1640504151761882E-2</v>
      </c>
      <c r="F6" s="2">
        <f t="shared" si="1"/>
        <v>872.84883736643599</v>
      </c>
      <c r="G6" s="2">
        <f>'Scenario 1'!E7</f>
        <v>875.28657521376772</v>
      </c>
      <c r="H6" s="2">
        <f>'Scenario 4'!E7</f>
        <v>870.41109951910425</v>
      </c>
    </row>
    <row r="7" spans="1:13" s="2" customFormat="1" x14ac:dyDescent="0.25">
      <c r="A7">
        <f t="shared" si="2"/>
        <v>2019</v>
      </c>
      <c r="B7" s="22">
        <f t="shared" si="3"/>
        <v>18.611111111111111</v>
      </c>
      <c r="C7" s="22">
        <f t="shared" si="4"/>
        <v>25.694444444444443</v>
      </c>
      <c r="D7" s="6"/>
      <c r="E7" s="27">
        <f t="shared" si="0"/>
        <v>2.1958284596890396E-2</v>
      </c>
      <c r="F7" s="2">
        <f t="shared" si="1"/>
        <v>847.56671355588071</v>
      </c>
      <c r="G7" s="2">
        <f>'Scenario 1'!E8</f>
        <v>851.57419720831831</v>
      </c>
      <c r="H7" s="2">
        <f>'Scenario 4'!E8</f>
        <v>843.55922990344311</v>
      </c>
    </row>
    <row r="8" spans="1:13" s="2" customFormat="1" x14ac:dyDescent="0.25">
      <c r="A8">
        <f t="shared" si="2"/>
        <v>2020</v>
      </c>
      <c r="B8" s="22">
        <f t="shared" si="3"/>
        <v>18.333333333333332</v>
      </c>
      <c r="C8" s="22">
        <f t="shared" si="4"/>
        <v>25.833333333333332</v>
      </c>
      <c r="D8" s="6"/>
      <c r="E8" s="27">
        <f t="shared" si="0"/>
        <v>2.2250111686990336E-2</v>
      </c>
      <c r="F8" s="2">
        <f t="shared" si="1"/>
        <v>823.96590144097354</v>
      </c>
      <c r="G8" s="2">
        <f>'Scenario 1'!E9</f>
        <v>829.86612039373676</v>
      </c>
      <c r="H8" s="2">
        <f>'Scenario 4'!E9</f>
        <v>818.06568248821043</v>
      </c>
    </row>
    <row r="9" spans="1:13" s="2" customFormat="1" x14ac:dyDescent="0.25">
      <c r="A9">
        <f t="shared" si="2"/>
        <v>2021</v>
      </c>
      <c r="B9" s="22">
        <f t="shared" si="3"/>
        <v>18.055555555555557</v>
      </c>
      <c r="C9" s="22">
        <f t="shared" si="4"/>
        <v>25.972222222222221</v>
      </c>
      <c r="D9" s="6"/>
      <c r="E9" s="27">
        <f t="shared" si="0"/>
        <v>2.2516208567865351E-2</v>
      </c>
      <c r="F9" s="2">
        <f t="shared" si="1"/>
        <v>801.89146858961226</v>
      </c>
      <c r="G9" s="2">
        <f>'Scenario 1'!E10</f>
        <v>809.95793104739153</v>
      </c>
      <c r="H9" s="2">
        <f>'Scenario 4'!E10</f>
        <v>793.82500613183288</v>
      </c>
    </row>
    <row r="10" spans="1:13" s="2" customFormat="1" x14ac:dyDescent="0.25">
      <c r="A10">
        <f t="shared" si="2"/>
        <v>2022</v>
      </c>
      <c r="B10" s="22">
        <f t="shared" si="3"/>
        <v>17.777777777777779</v>
      </c>
      <c r="C10" s="22">
        <f t="shared" si="4"/>
        <v>26.111111111111111</v>
      </c>
      <c r="D10" s="6"/>
      <c r="E10" s="27">
        <f t="shared" si="0"/>
        <v>2.275682779272729E-2</v>
      </c>
      <c r="F10" s="2">
        <f t="shared" si="1"/>
        <v>781.20632364495305</v>
      </c>
      <c r="G10" s="2">
        <f>'Scenario 1'!E11</f>
        <v>791.65568668695414</v>
      </c>
      <c r="H10" s="2">
        <f>'Scenario 4'!E11</f>
        <v>770.75696060295195</v>
      </c>
    </row>
    <row r="11" spans="1:13" s="2" customFormat="1" x14ac:dyDescent="0.25">
      <c r="A11">
        <f t="shared" si="2"/>
        <v>2023</v>
      </c>
      <c r="B11" s="22">
        <f t="shared" si="3"/>
        <v>17.5</v>
      </c>
      <c r="C11" s="22">
        <f t="shared" si="4"/>
        <v>26.25</v>
      </c>
      <c r="D11" s="6"/>
      <c r="E11" s="27">
        <f t="shared" si="0"/>
        <v>2.2972264991460514E-2</v>
      </c>
      <c r="F11" s="2">
        <f t="shared" si="1"/>
        <v>761.78818268487146</v>
      </c>
      <c r="G11" s="2">
        <f>'Scenario 1'!E12</f>
        <v>774.77636350596549</v>
      </c>
      <c r="H11" s="2">
        <f>'Scenario 4'!E12</f>
        <v>748.80000186377742</v>
      </c>
    </row>
    <row r="12" spans="1:13" s="2" customFormat="1" x14ac:dyDescent="0.25">
      <c r="A12">
        <f t="shared" si="2"/>
        <v>2024</v>
      </c>
      <c r="B12" s="22">
        <f t="shared" si="3"/>
        <v>17.222222222222221</v>
      </c>
      <c r="C12" s="22">
        <f t="shared" si="4"/>
        <v>26.388888888888889</v>
      </c>
      <c r="D12" s="6"/>
      <c r="E12" s="27">
        <f t="shared" si="0"/>
        <v>2.3162843090796102E-2</v>
      </c>
      <c r="F12" s="2">
        <f t="shared" si="1"/>
        <v>743.52799242790616</v>
      </c>
      <c r="G12" s="2">
        <f>'Scenario 1'!E13</f>
        <v>759.14973662969805</v>
      </c>
      <c r="H12" s="2">
        <f>'Scenario 4'!E13</f>
        <v>727.90624822611426</v>
      </c>
    </row>
    <row r="13" spans="1:13" s="2" customFormat="1" x14ac:dyDescent="0.25">
      <c r="A13">
        <f t="shared" si="2"/>
        <v>2025</v>
      </c>
      <c r="B13" s="22">
        <f t="shared" si="3"/>
        <v>16.944444444444443</v>
      </c>
      <c r="C13" s="22">
        <f t="shared" si="4"/>
        <v>26.527777777777779</v>
      </c>
      <c r="D13" s="6"/>
      <c r="E13" s="27">
        <f t="shared" si="0"/>
        <v>2.332888939356291E-2</v>
      </c>
      <c r="F13" s="2">
        <f t="shared" si="1"/>
        <v>726.32880882533084</v>
      </c>
      <c r="G13" s="2">
        <f>'Scenario 1'!E14</f>
        <v>744.6202656146786</v>
      </c>
      <c r="H13" s="2">
        <f>'Scenario 4'!E14</f>
        <v>708.03735203598308</v>
      </c>
    </row>
    <row r="14" spans="1:13" s="2" customFormat="1" x14ac:dyDescent="0.25">
      <c r="A14">
        <f t="shared" si="2"/>
        <v>2026</v>
      </c>
      <c r="B14" s="22">
        <f t="shared" si="3"/>
        <v>16.666666666666668</v>
      </c>
      <c r="C14" s="22">
        <f t="shared" si="4"/>
        <v>26.666666666666668</v>
      </c>
      <c r="D14" s="6"/>
      <c r="E14" s="27">
        <f t="shared" si="0"/>
        <v>2.3470720568080902E-2</v>
      </c>
      <c r="F14" s="2">
        <f t="shared" si="1"/>
        <v>710.10460110596546</v>
      </c>
      <c r="G14" s="2">
        <f>'Scenario 1'!E15</f>
        <v>731.04826290343181</v>
      </c>
      <c r="H14" s="2">
        <f>'Scenario 4'!E15</f>
        <v>689.16093930849922</v>
      </c>
    </row>
    <row r="15" spans="1:13" s="2" customFormat="1" x14ac:dyDescent="0.25">
      <c r="A15">
        <f t="shared" si="2"/>
        <v>2027</v>
      </c>
      <c r="B15" s="22">
        <f t="shared" si="3"/>
        <v>16.388888888888889</v>
      </c>
      <c r="C15" s="22">
        <f t="shared" si="4"/>
        <v>26.805555555555557</v>
      </c>
      <c r="D15" s="6"/>
      <c r="E15" s="27">
        <f t="shared" si="0"/>
        <v>2.3588642550749966E-2</v>
      </c>
      <c r="F15" s="2">
        <f t="shared" si="1"/>
        <v>694.77880525040337</v>
      </c>
      <c r="G15" s="2">
        <f>'Scenario 1'!E16</f>
        <v>718.31014995966814</v>
      </c>
      <c r="H15" s="2">
        <f>'Scenario 4'!E16</f>
        <v>671.24746054113871</v>
      </c>
    </row>
    <row r="16" spans="1:13" s="2" customFormat="1" x14ac:dyDescent="0.25">
      <c r="A16">
        <f t="shared" si="2"/>
        <v>2028</v>
      </c>
      <c r="B16" s="22">
        <f t="shared" si="3"/>
        <v>16.111111111111111</v>
      </c>
      <c r="C16" s="22">
        <f t="shared" si="4"/>
        <v>26.944444444444443</v>
      </c>
      <c r="D16" s="6"/>
      <c r="E16" s="27">
        <f t="shared" si="0"/>
        <v>2.3682965435804955E-2</v>
      </c>
      <c r="F16" s="2">
        <f t="shared" si="1"/>
        <v>680.28267637268175</v>
      </c>
      <c r="G16" s="2">
        <f>'Scenario 1'!E17</f>
        <v>706.29791356148235</v>
      </c>
      <c r="H16" s="2">
        <f>'Scenario 4'!E17</f>
        <v>654.26743918388115</v>
      </c>
    </row>
    <row r="17" spans="1:8" s="2" customFormat="1" x14ac:dyDescent="0.25">
      <c r="A17">
        <f t="shared" si="2"/>
        <v>2029</v>
      </c>
      <c r="B17" s="22">
        <f t="shared" si="3"/>
        <v>15.833333333333332</v>
      </c>
      <c r="C17" s="22">
        <f t="shared" si="4"/>
        <v>27.083333333333332</v>
      </c>
      <c r="D17" s="6"/>
      <c r="E17" s="27">
        <f t="shared" si="0"/>
        <v>2.3754028570270487E-2</v>
      </c>
      <c r="F17" s="2">
        <f t="shared" si="1"/>
        <v>666.55360317069108</v>
      </c>
      <c r="G17" s="2">
        <f>'Scenario 1'!E18</f>
        <v>694.91799934634685</v>
      </c>
      <c r="H17" s="2">
        <f>'Scenario 4'!E18</f>
        <v>638.18920699503542</v>
      </c>
    </row>
    <row r="18" spans="1:8" s="2" customFormat="1" x14ac:dyDescent="0.25">
      <c r="A18">
        <f t="shared" si="2"/>
        <v>2030</v>
      </c>
      <c r="B18" s="22">
        <f t="shared" si="3"/>
        <v>15.555555555555555</v>
      </c>
      <c r="C18" s="22">
        <f t="shared" si="4"/>
        <v>27.222222222222221</v>
      </c>
      <c r="D18" s="6"/>
      <c r="E18" s="27">
        <f t="shared" si="0"/>
        <v>2.3880190564806777E-2</v>
      </c>
      <c r="F18" s="2">
        <f t="shared" si="1"/>
        <v>651.39997578078044</v>
      </c>
      <c r="G18" s="2">
        <f>'Scenario 1'!E19</f>
        <v>684.08988822017136</v>
      </c>
      <c r="H18" s="2">
        <f>'Scenario 4'!E19</f>
        <v>618.71006334138951</v>
      </c>
    </row>
    <row r="19" spans="1:8" s="2" customFormat="1" x14ac:dyDescent="0.25">
      <c r="A19">
        <f t="shared" si="2"/>
        <v>2031</v>
      </c>
      <c r="B19" s="22">
        <f t="shared" si="3"/>
        <v>15.277777777777779</v>
      </c>
      <c r="C19" s="22">
        <f t="shared" si="4"/>
        <v>27.361111111111111</v>
      </c>
      <c r="D19" s="6"/>
      <c r="E19" s="27">
        <f t="shared" si="0"/>
        <v>2.4068493343313058E-2</v>
      </c>
      <c r="F19" s="2">
        <f t="shared" si="1"/>
        <v>634.76253207276056</v>
      </c>
      <c r="G19" s="2">
        <f>'Scenario 1'!E20</f>
        <v>673.74455476407979</v>
      </c>
      <c r="H19" s="2">
        <f>'Scenario 4'!E20</f>
        <v>595.78050938144133</v>
      </c>
    </row>
    <row r="20" spans="1:8" s="2" customFormat="1" x14ac:dyDescent="0.25">
      <c r="A20">
        <f t="shared" si="2"/>
        <v>2032</v>
      </c>
      <c r="B20" s="22">
        <f t="shared" si="3"/>
        <v>15</v>
      </c>
      <c r="C20" s="22">
        <f t="shared" si="4"/>
        <v>27.5</v>
      </c>
      <c r="D20" s="6"/>
      <c r="E20" s="27">
        <f t="shared" si="0"/>
        <v>2.4222279672648277E-2</v>
      </c>
      <c r="F20" s="2">
        <f t="shared" si="1"/>
        <v>619.26458627005093</v>
      </c>
      <c r="G20" s="2">
        <f>'Scenario 1'!E21</f>
        <v>663.82294579027598</v>
      </c>
      <c r="H20" s="2">
        <f>'Scenario 4'!E21</f>
        <v>574.70622674982587</v>
      </c>
    </row>
    <row r="21" spans="1:8" s="2" customFormat="1" x14ac:dyDescent="0.25">
      <c r="A21">
        <f t="shared" si="2"/>
        <v>2033</v>
      </c>
      <c r="B21" s="22">
        <f t="shared" si="3"/>
        <v>14.722222222222221</v>
      </c>
      <c r="C21" s="22">
        <f t="shared" si="4"/>
        <v>27.638888888888889</v>
      </c>
      <c r="D21" s="6"/>
      <c r="E21" s="27">
        <f t="shared" si="0"/>
        <v>2.4342715119427222E-2</v>
      </c>
      <c r="F21" s="2">
        <f t="shared" si="1"/>
        <v>604.78965267407</v>
      </c>
      <c r="G21" s="2">
        <f>'Scenario 1'!E22</f>
        <v>654.27456235197292</v>
      </c>
      <c r="H21" s="2">
        <f>'Scenario 4'!E22</f>
        <v>555.30474299616708</v>
      </c>
    </row>
    <row r="22" spans="1:8" s="2" customFormat="1" x14ac:dyDescent="0.25">
      <c r="A22">
        <f t="shared" si="2"/>
        <v>2034</v>
      </c>
      <c r="B22" s="22">
        <f t="shared" si="3"/>
        <v>14.444444444444445</v>
      </c>
      <c r="C22" s="22">
        <f t="shared" si="4"/>
        <v>27.777777777777779</v>
      </c>
      <c r="D22" s="6"/>
      <c r="E22" s="27">
        <f t="shared" si="0"/>
        <v>2.443120391108166E-2</v>
      </c>
      <c r="F22" s="2">
        <f t="shared" si="1"/>
        <v>591.22933511650001</v>
      </c>
      <c r="G22" s="2">
        <f>'Scenario 1'!E23</f>
        <v>645.05618704711333</v>
      </c>
      <c r="H22" s="2">
        <f>'Scenario 4'!E23</f>
        <v>537.40248318588669</v>
      </c>
    </row>
    <row r="23" spans="1:8" s="2" customFormat="1" x14ac:dyDescent="0.25">
      <c r="A23">
        <f t="shared" si="2"/>
        <v>2035</v>
      </c>
      <c r="B23" s="22">
        <f t="shared" si="3"/>
        <v>14.166666666666668</v>
      </c>
      <c r="C23" s="22">
        <f t="shared" si="4"/>
        <v>27.916666666666668</v>
      </c>
      <c r="D23" s="6"/>
      <c r="E23" s="27">
        <f t="shared" si="0"/>
        <v>2.4489313794960471E-2</v>
      </c>
      <c r="F23" s="2">
        <f t="shared" si="1"/>
        <v>578.48361065886434</v>
      </c>
      <c r="G23" s="2">
        <f>'Scenario 1'!E24</f>
        <v>636.13077055359508</v>
      </c>
      <c r="H23" s="2">
        <f>'Scenario 4'!E24</f>
        <v>520.83645076413359</v>
      </c>
    </row>
    <row r="24" spans="1:8" s="2" customFormat="1" x14ac:dyDescent="0.25">
      <c r="A24">
        <f t="shared" si="2"/>
        <v>2036</v>
      </c>
      <c r="B24" s="22">
        <f t="shared" si="3"/>
        <v>13.888888888888889</v>
      </c>
      <c r="C24" s="22">
        <f t="shared" si="4"/>
        <v>28.055555555555557</v>
      </c>
      <c r="D24" s="6"/>
      <c r="E24" s="27">
        <f t="shared" si="0"/>
        <v>2.4518699333913829E-2</v>
      </c>
      <c r="F24" s="2">
        <f t="shared" si="1"/>
        <v>566.46107934763188</v>
      </c>
      <c r="G24" s="2">
        <f>'Scenario 1'!E25</f>
        <v>627.46647437653996</v>
      </c>
      <c r="H24" s="2">
        <f>'Scenario 4'!E25</f>
        <v>505.45568431872385</v>
      </c>
    </row>
    <row r="25" spans="1:8" s="2" customFormat="1" x14ac:dyDescent="0.25">
      <c r="A25">
        <f t="shared" si="2"/>
        <v>2037</v>
      </c>
      <c r="B25" s="22">
        <f t="shared" si="3"/>
        <v>13.611111111111111</v>
      </c>
      <c r="C25" s="22">
        <f t="shared" si="4"/>
        <v>28.194444444444443</v>
      </c>
      <c r="D25" s="6"/>
      <c r="E25" s="27">
        <f t="shared" si="0"/>
        <v>2.4521031721841849E-2</v>
      </c>
      <c r="F25" s="2">
        <f t="shared" si="1"/>
        <v>555.0790548093928</v>
      </c>
      <c r="G25" s="2">
        <f>'Scenario 1'!E26</f>
        <v>619.03585763303613</v>
      </c>
      <c r="H25" s="2">
        <f>'Scenario 4'!E26</f>
        <v>491.12225198574959</v>
      </c>
    </row>
    <row r="26" spans="1:8" s="2" customFormat="1" x14ac:dyDescent="0.25">
      <c r="A26">
        <f t="shared" si="2"/>
        <v>2038</v>
      </c>
      <c r="B26" s="22">
        <f t="shared" si="3"/>
        <v>13.333333333333332</v>
      </c>
      <c r="C26" s="22">
        <f t="shared" si="4"/>
        <v>28.333333333333332</v>
      </c>
      <c r="D26" s="6"/>
      <c r="E26" s="27">
        <f t="shared" si="0"/>
        <v>2.4497940427754016E-2</v>
      </c>
      <c r="F26" s="2">
        <f t="shared" si="1"/>
        <v>544.26344013098492</v>
      </c>
      <c r="G26" s="2">
        <f>'Scenario 1'!E27</f>
        <v>610.81519163952976</v>
      </c>
      <c r="H26" s="2">
        <f>'Scenario 4'!E27</f>
        <v>477.71168862244002</v>
      </c>
    </row>
    <row r="27" spans="1:8" s="2" customFormat="1" x14ac:dyDescent="0.25">
      <c r="A27">
        <f t="shared" si="2"/>
        <v>2039</v>
      </c>
      <c r="B27" s="22">
        <f t="shared" si="3"/>
        <v>13.055555555555555</v>
      </c>
      <c r="C27" s="22">
        <f t="shared" si="4"/>
        <v>28.472222222222221</v>
      </c>
      <c r="D27" s="6"/>
      <c r="E27" s="27">
        <f t="shared" si="0"/>
        <v>2.4450968989498546E-2</v>
      </c>
      <c r="F27" s="2">
        <f t="shared" si="1"/>
        <v>533.94839121356665</v>
      </c>
      <c r="G27" s="2">
        <f>'Scenario 1'!E28</f>
        <v>602.78388508702074</v>
      </c>
      <c r="H27" s="2">
        <f>'Scenario 4'!E28</f>
        <v>465.11289734011251</v>
      </c>
    </row>
    <row r="28" spans="1:8" s="2" customFormat="1" x14ac:dyDescent="0.25">
      <c r="A28">
        <f t="shared" si="2"/>
        <v>2040</v>
      </c>
      <c r="B28" s="22">
        <f t="shared" si="3"/>
        <v>12.777777777777779</v>
      </c>
      <c r="C28" s="22">
        <f t="shared" si="4"/>
        <v>28.611111111111111</v>
      </c>
      <c r="D28" s="6"/>
      <c r="E28" s="27">
        <f t="shared" si="0"/>
        <v>2.4381544831675098E-2</v>
      </c>
      <c r="F28" s="2">
        <f t="shared" si="1"/>
        <v>524.07580676256521</v>
      </c>
      <c r="G28" s="2">
        <f>'Scenario 1'!E29</f>
        <v>594.92400331827344</v>
      </c>
      <c r="H28" s="2">
        <f>'Scenario 4'!E29</f>
        <v>453.22761020685709</v>
      </c>
    </row>
    <row r="29" spans="1:8" s="2" customFormat="1" x14ac:dyDescent="0.25">
      <c r="A29">
        <f t="shared" si="2"/>
        <v>2041</v>
      </c>
      <c r="B29" s="22">
        <f t="shared" si="3"/>
        <v>12.5</v>
      </c>
      <c r="C29" s="22">
        <f t="shared" si="4"/>
        <v>28.75</v>
      </c>
      <c r="D29" s="6"/>
      <c r="E29" s="27">
        <f t="shared" si="0"/>
        <v>2.4290961397303124E-2</v>
      </c>
      <c r="F29" s="2">
        <f t="shared" si="1"/>
        <v>514.59470028995224</v>
      </c>
      <c r="G29" s="2">
        <f>'Scenario 1'!E30</f>
        <v>587.21986678610733</v>
      </c>
      <c r="H29" s="2">
        <f>'Scenario 4'!E30</f>
        <v>441.96953379379721</v>
      </c>
    </row>
    <row r="30" spans="1:8" s="2" customFormat="1" x14ac:dyDescent="0.25">
      <c r="A30">
        <f t="shared" si="2"/>
        <v>2042</v>
      </c>
      <c r="B30" s="22">
        <f t="shared" si="3"/>
        <v>12.222222222222221</v>
      </c>
      <c r="C30" s="22">
        <f t="shared" si="4"/>
        <v>28.888888888888889</v>
      </c>
      <c r="D30" s="6"/>
      <c r="E30" s="27">
        <f t="shared" si="0"/>
        <v>2.4180370133170363E-2</v>
      </c>
      <c r="F30" s="2">
        <f t="shared" si="1"/>
        <v>505.46051011253599</v>
      </c>
      <c r="G30" s="2">
        <f>'Scenario 1'!E31</f>
        <v>579.65771564839918</v>
      </c>
      <c r="H30" s="2">
        <f>'Scenario 4'!E31</f>
        <v>431.26330457667274</v>
      </c>
    </row>
    <row r="31" spans="1:8" s="2" customFormat="1" x14ac:dyDescent="0.25">
      <c r="A31">
        <f t="shared" si="2"/>
        <v>2043</v>
      </c>
      <c r="B31" s="22">
        <f t="shared" si="3"/>
        <v>11.944444444444445</v>
      </c>
      <c r="C31" s="22">
        <f t="shared" si="4"/>
        <v>29.027777777777779</v>
      </c>
      <c r="D31" s="6"/>
      <c r="E31" s="27">
        <f t="shared" si="0"/>
        <v>2.4050779745885476E-2</v>
      </c>
      <c r="F31" s="2">
        <f t="shared" si="1"/>
        <v>496.63439483652746</v>
      </c>
      <c r="G31" s="2">
        <f>'Scenario 1'!E32</f>
        <v>572.22542934921637</v>
      </c>
      <c r="H31" s="2">
        <f>'Scenario 4'!E32</f>
        <v>421.04336032383861</v>
      </c>
    </row>
    <row r="32" spans="1:8" s="2" customFormat="1" x14ac:dyDescent="0.25">
      <c r="A32">
        <f t="shared" si="2"/>
        <v>2044</v>
      </c>
      <c r="B32" s="22">
        <f t="shared" si="3"/>
        <v>11.666666666666666</v>
      </c>
      <c r="C32" s="22">
        <f t="shared" si="4"/>
        <v>29.166666666666668</v>
      </c>
      <c r="D32" s="6"/>
      <c r="E32" s="27">
        <f t="shared" si="0"/>
        <v>2.3903060401200292E-2</v>
      </c>
      <c r="F32" s="2">
        <f t="shared" si="1"/>
        <v>488.082549717392</v>
      </c>
      <c r="G32" s="2">
        <f>'Scenario 1'!E33</f>
        <v>564.91229179534093</v>
      </c>
      <c r="H32" s="2">
        <f>'Scenario 4'!E33</f>
        <v>411.25280763944301</v>
      </c>
    </row>
    <row r="33" spans="1:8" s="2" customFormat="1" x14ac:dyDescent="0.25">
      <c r="A33">
        <f t="shared" si="2"/>
        <v>2045</v>
      </c>
      <c r="B33" s="22">
        <f t="shared" si="3"/>
        <v>11.388888888888889</v>
      </c>
      <c r="C33" s="22">
        <f t="shared" si="4"/>
        <v>29.305555555555557</v>
      </c>
      <c r="D33" s="6"/>
      <c r="E33" s="27">
        <f t="shared" si="0"/>
        <v>2.3737950966132165E-2</v>
      </c>
      <c r="F33" s="2">
        <f t="shared" si="1"/>
        <v>479.77556719776908</v>
      </c>
      <c r="G33" s="2">
        <f>'Scenario 1'!E34</f>
        <v>557.70879429765182</v>
      </c>
      <c r="H33" s="2">
        <f>'Scenario 4'!E34</f>
        <v>401.84234009788634</v>
      </c>
    </row>
    <row r="34" spans="1:8" s="2" customFormat="1" x14ac:dyDescent="0.25">
      <c r="A34">
        <f t="shared" si="2"/>
        <v>2046</v>
      </c>
      <c r="B34" s="22">
        <f t="shared" si="3"/>
        <v>11.111111111111111</v>
      </c>
      <c r="C34" s="22">
        <f t="shared" si="4"/>
        <v>29.444444444444443</v>
      </c>
      <c r="D34" s="6"/>
      <c r="E34" s="27">
        <f t="shared" si="0"/>
        <v>2.3556067852621008E-2</v>
      </c>
      <c r="F34" s="2">
        <f t="shared" si="1"/>
        <v>471.68785472295252</v>
      </c>
      <c r="G34" s="2">
        <f>'Scenario 1'!E35</f>
        <v>550.60646979015542</v>
      </c>
      <c r="H34" s="2">
        <f>'Scenario 4'!E35</f>
        <v>392.76923965574963</v>
      </c>
    </row>
    <row r="35" spans="1:8" s="2" customFormat="1" x14ac:dyDescent="0.25">
      <c r="A35">
        <f t="shared" si="2"/>
        <v>2047</v>
      </c>
      <c r="B35" s="22">
        <f t="shared" si="3"/>
        <v>10.833333333333334</v>
      </c>
      <c r="C35" s="22">
        <f t="shared" si="4"/>
        <v>29.583333333333332</v>
      </c>
      <c r="D35" s="6"/>
      <c r="E35" s="27">
        <f t="shared" si="0"/>
        <v>2.3408693236836624E-2</v>
      </c>
      <c r="F35" s="2">
        <f t="shared" si="1"/>
        <v>462.79103338778748</v>
      </c>
      <c r="G35" s="2">
        <f>'Scenario 1'!E36</f>
        <v>541.58558928422326</v>
      </c>
      <c r="H35" s="2">
        <f>'Scenario 4'!E36</f>
        <v>383.99647749135164</v>
      </c>
    </row>
    <row r="36" spans="1:8" s="2" customFormat="1" x14ac:dyDescent="0.25">
      <c r="A36">
        <f t="shared" si="2"/>
        <v>2048</v>
      </c>
      <c r="B36" s="22">
        <f t="shared" si="3"/>
        <v>10.555555555555555</v>
      </c>
      <c r="C36" s="22">
        <f t="shared" si="4"/>
        <v>29.722222222222221</v>
      </c>
      <c r="D36" s="6"/>
      <c r="E36" s="27">
        <f t="shared" si="0"/>
        <v>2.324466414117584E-2</v>
      </c>
      <c r="F36" s="2">
        <f t="shared" si="1"/>
        <v>454.10660663654562</v>
      </c>
      <c r="G36" s="2">
        <f>'Scenario 1'!E37</f>
        <v>532.7212943917749</v>
      </c>
      <c r="H36" s="2">
        <f>'Scenario 4'!E37</f>
        <v>375.49191888131639</v>
      </c>
    </row>
    <row r="37" spans="1:8" s="2" customFormat="1" x14ac:dyDescent="0.25">
      <c r="A37">
        <f t="shared" si="2"/>
        <v>2049</v>
      </c>
      <c r="B37" s="22">
        <f t="shared" si="3"/>
        <v>10.277777777777779</v>
      </c>
      <c r="C37" s="22">
        <f t="shared" si="4"/>
        <v>29.861111111111111</v>
      </c>
      <c r="D37" s="6"/>
      <c r="E37" s="27">
        <f t="shared" si="0"/>
        <v>2.3063499350605775E-2</v>
      </c>
      <c r="F37" s="2">
        <f t="shared" si="1"/>
        <v>445.62959078921506</v>
      </c>
      <c r="G37" s="2">
        <f>'Scenario 1'!E38</f>
        <v>524.03155226638262</v>
      </c>
      <c r="H37" s="2">
        <f>'Scenario 4'!E38</f>
        <v>367.2276293120475</v>
      </c>
    </row>
    <row r="38" spans="1:8" s="2" customFormat="1" x14ac:dyDescent="0.25">
      <c r="A38">
        <f t="shared" si="2"/>
        <v>2050</v>
      </c>
      <c r="B38" s="9">
        <f>'Opex&amp;Lifetime'!L3</f>
        <v>10</v>
      </c>
      <c r="C38" s="29">
        <f>'Opex&amp;Lifetime'!M3</f>
        <v>30</v>
      </c>
      <c r="D38" s="6"/>
      <c r="E38" s="27">
        <f t="shared" si="0"/>
        <v>2.2865428105039668E-2</v>
      </c>
      <c r="F38" s="2">
        <f t="shared" si="1"/>
        <v>437.34147263990849</v>
      </c>
      <c r="G38" s="2">
        <f>'Scenario 1'!E39</f>
        <v>515.50367056053608</v>
      </c>
      <c r="H38" s="2">
        <f>'Scenario 4'!E39</f>
        <v>359.1792747192809</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D2:L4"/>
  <sheetViews>
    <sheetView showGridLines="0" topLeftCell="A4" zoomScale="85" zoomScaleNormal="85" workbookViewId="0">
      <selection activeCell="M27" sqref="M27"/>
    </sheetView>
  </sheetViews>
  <sheetFormatPr baseColWidth="10" defaultRowHeight="14.25" x14ac:dyDescent="0.2"/>
  <cols>
    <col min="1" max="16384" width="11.42578125" style="98"/>
  </cols>
  <sheetData>
    <row r="2" spans="4:12" ht="21.75" customHeight="1" x14ac:dyDescent="0.3">
      <c r="D2" s="186" t="s">
        <v>261</v>
      </c>
      <c r="E2" s="186"/>
      <c r="F2" s="186"/>
      <c r="G2" s="186"/>
      <c r="H2" s="186"/>
      <c r="I2" s="186"/>
      <c r="J2" s="186"/>
      <c r="K2" s="100"/>
      <c r="L2" s="100"/>
    </row>
    <row r="3" spans="4:12" ht="15.75" customHeight="1" x14ac:dyDescent="0.3">
      <c r="D3" s="186"/>
      <c r="E3" s="186"/>
      <c r="F3" s="186"/>
      <c r="G3" s="186"/>
      <c r="H3" s="186"/>
      <c r="I3" s="186"/>
      <c r="J3" s="186"/>
      <c r="K3" s="100"/>
      <c r="L3" s="100"/>
    </row>
    <row r="4" spans="4:12" ht="15.75" customHeight="1" x14ac:dyDescent="0.3">
      <c r="D4" s="186"/>
      <c r="E4" s="186"/>
      <c r="F4" s="186"/>
      <c r="G4" s="186"/>
      <c r="H4" s="186"/>
      <c r="I4" s="186"/>
      <c r="J4" s="186"/>
      <c r="K4" s="100"/>
      <c r="L4" s="100"/>
    </row>
  </sheetData>
  <mergeCells count="1">
    <mergeCell ref="D2:J4"/>
  </mergeCells>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B326"/>
  <sheetViews>
    <sheetView zoomScale="115" zoomScaleNormal="115" workbookViewId="0">
      <selection activeCell="B4" sqref="B4"/>
    </sheetView>
  </sheetViews>
  <sheetFormatPr baseColWidth="10" defaultRowHeight="15" x14ac:dyDescent="0.25"/>
  <cols>
    <col min="2" max="2" width="27.28515625" customWidth="1"/>
    <col min="3" max="3" width="10.28515625" customWidth="1"/>
    <col min="4" max="4" width="18.140625" customWidth="1"/>
    <col min="5" max="5" width="14.5703125" style="4" customWidth="1"/>
    <col min="6" max="29" width="5.5703125" customWidth="1"/>
    <col min="30" max="38" width="5.85546875" customWidth="1"/>
    <col min="42" max="42" width="5.140625" customWidth="1"/>
    <col min="43" max="75" width="4.7109375" customWidth="1"/>
    <col min="76" max="80" width="4.85546875" customWidth="1"/>
  </cols>
  <sheetData>
    <row r="1" spans="1:80" x14ac:dyDescent="0.25">
      <c r="A1" s="76" t="s">
        <v>250</v>
      </c>
      <c r="B1" s="72"/>
      <c r="C1" s="72"/>
      <c r="D1" s="78"/>
      <c r="E1" s="79"/>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row>
    <row r="2" spans="1:80" ht="15.75" thickBot="1" x14ac:dyDescent="0.3">
      <c r="A2" s="72"/>
      <c r="B2" s="78"/>
      <c r="C2" s="72"/>
      <c r="D2" s="78"/>
      <c r="E2" s="79"/>
      <c r="F2" s="78"/>
      <c r="G2" s="78" t="s">
        <v>57</v>
      </c>
      <c r="H2" s="78" t="str">
        <f>"Levelized Cost of electricity from large scale solar PV: "&amp;B4</f>
        <v>Levelized Cost of electricity from large scale solar PV: United Kingdom</v>
      </c>
      <c r="I2" s="78"/>
      <c r="J2" s="78"/>
      <c r="K2" s="78"/>
      <c r="L2" s="91" t="str">
        <f>H4*100&amp;"% WACC"</f>
        <v>5% WACC</v>
      </c>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row>
    <row r="3" spans="1:80" x14ac:dyDescent="0.25">
      <c r="A3" s="72"/>
      <c r="B3" s="97" t="s">
        <v>240</v>
      </c>
      <c r="C3" s="72"/>
      <c r="D3" s="78"/>
      <c r="E3" s="79"/>
      <c r="F3" s="78"/>
      <c r="G3" s="89" t="s">
        <v>251</v>
      </c>
      <c r="H3" s="80" t="s">
        <v>246</v>
      </c>
      <c r="I3" s="80" t="s">
        <v>14</v>
      </c>
      <c r="J3" s="80" t="s">
        <v>58</v>
      </c>
      <c r="K3" s="78"/>
      <c r="L3" s="91" t="str">
        <f>H5*100&amp;"% WACC"</f>
        <v>7,5% WACC</v>
      </c>
      <c r="M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row>
    <row r="4" spans="1:80" ht="15.75" thickBot="1" x14ac:dyDescent="0.3">
      <c r="A4" s="78"/>
      <c r="B4" s="84" t="s">
        <v>223</v>
      </c>
      <c r="C4" s="72"/>
      <c r="D4" s="78"/>
      <c r="E4" s="79"/>
      <c r="F4" s="78"/>
      <c r="G4" s="80">
        <v>1</v>
      </c>
      <c r="H4" s="88">
        <f>C9</f>
        <v>0.05</v>
      </c>
      <c r="I4" s="80">
        <f>$C$45</f>
        <v>0</v>
      </c>
      <c r="J4" s="80" t="str">
        <f>H4*100&amp;"% WACC, "</f>
        <v xml:space="preserve">5% WACC, </v>
      </c>
      <c r="K4" s="78"/>
      <c r="L4" s="91" t="str">
        <f>H6*100&amp;"% WACC"</f>
        <v>10% WACC</v>
      </c>
      <c r="M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row>
    <row r="5" spans="1:80" x14ac:dyDescent="0.25">
      <c r="A5" s="74"/>
      <c r="B5" s="92"/>
      <c r="C5" s="75"/>
      <c r="D5" s="78"/>
      <c r="E5" s="79"/>
      <c r="F5" s="78"/>
      <c r="G5" s="80">
        <v>2</v>
      </c>
      <c r="H5" s="88">
        <f>C8</f>
        <v>7.4999999999999997E-2</v>
      </c>
      <c r="I5" s="80">
        <f>$C$45</f>
        <v>0</v>
      </c>
      <c r="J5" s="80" t="str">
        <f>H5*100&amp;"% WACC, "</f>
        <v xml:space="preserve">7,5% WACC, </v>
      </c>
      <c r="K5" s="78"/>
      <c r="L5" s="78"/>
      <c r="M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row>
    <row r="6" spans="1:80" x14ac:dyDescent="0.25">
      <c r="A6" s="74"/>
      <c r="B6" s="96" t="s">
        <v>257</v>
      </c>
      <c r="C6" s="81"/>
      <c r="D6" s="78"/>
      <c r="E6" s="79"/>
      <c r="F6" s="78"/>
      <c r="G6" s="80">
        <v>3</v>
      </c>
      <c r="H6" s="88">
        <f>C7</f>
        <v>0.1</v>
      </c>
      <c r="I6" s="80">
        <f>$C$45</f>
        <v>0</v>
      </c>
      <c r="J6" s="80" t="str">
        <f>H6*100&amp;"% WACC, "</f>
        <v xml:space="preserve">10% WACC, </v>
      </c>
      <c r="K6" s="78"/>
      <c r="L6" s="78"/>
      <c r="M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row>
    <row r="7" spans="1:80" x14ac:dyDescent="0.25">
      <c r="A7" s="74"/>
      <c r="B7" s="82" t="s">
        <v>249</v>
      </c>
      <c r="C7" s="85">
        <v>0.1</v>
      </c>
      <c r="D7" s="78"/>
      <c r="E7" s="79"/>
      <c r="F7" s="78"/>
      <c r="G7" s="80"/>
      <c r="H7" s="80" t="str">
        <f>"Full load hours: "&amp;C47&amp;" - "&amp;C48&amp;" kWh/kWp p.a., 
Cost of capital (WACC): between "&amp;H4*100&amp;"% and "&amp;H6*100&amp;"%"</f>
        <v>Full load hours: 800 - 1150 kWh/kWp p.a., 
Cost of capital (WACC): between 5% and 10%</v>
      </c>
      <c r="I7" s="80"/>
      <c r="J7" s="80"/>
      <c r="K7" s="78"/>
      <c r="L7" s="78"/>
      <c r="M7" s="78"/>
      <c r="N7" s="74"/>
      <c r="O7" s="163"/>
      <c r="P7" s="163"/>
      <c r="Q7" s="163"/>
      <c r="R7" s="163"/>
      <c r="S7" s="163"/>
      <c r="T7" s="163"/>
      <c r="U7" s="163"/>
      <c r="V7" s="163"/>
      <c r="W7" s="163"/>
      <c r="X7" s="163"/>
      <c r="Y7" s="163"/>
      <c r="Z7" s="163"/>
      <c r="AA7" s="163"/>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row>
    <row r="8" spans="1:80" s="78" customFormat="1" x14ac:dyDescent="0.25">
      <c r="B8" s="82" t="s">
        <v>248</v>
      </c>
      <c r="C8" s="86">
        <v>7.4999999999999997E-2</v>
      </c>
      <c r="E8" s="79"/>
      <c r="N8" s="74"/>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74"/>
    </row>
    <row r="9" spans="1:80" s="78" customFormat="1" x14ac:dyDescent="0.25">
      <c r="B9" s="83" t="s">
        <v>247</v>
      </c>
      <c r="C9" s="87">
        <v>0.05</v>
      </c>
      <c r="E9" s="79"/>
      <c r="N9" s="74"/>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74"/>
    </row>
    <row r="10" spans="1:80" s="78" customFormat="1" x14ac:dyDescent="0.25">
      <c r="E10" s="79"/>
      <c r="N10" s="74"/>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74"/>
    </row>
    <row r="11" spans="1:80" s="78" customFormat="1" x14ac:dyDescent="0.25">
      <c r="E11" s="79"/>
      <c r="N11" s="74"/>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74"/>
    </row>
    <row r="12" spans="1:80" s="78" customFormat="1" x14ac:dyDescent="0.25">
      <c r="E12" s="79"/>
      <c r="N12" s="74"/>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74"/>
    </row>
    <row r="13" spans="1:80" s="78" customFormat="1" x14ac:dyDescent="0.25">
      <c r="B13" s="79"/>
      <c r="E13" s="79"/>
      <c r="N13" s="74"/>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74"/>
    </row>
    <row r="14" spans="1:80" s="78" customFormat="1" x14ac:dyDescent="0.25">
      <c r="B14" s="79"/>
      <c r="E14" s="79"/>
      <c r="N14" s="74"/>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74"/>
    </row>
    <row r="15" spans="1:80" s="78" customFormat="1" x14ac:dyDescent="0.25">
      <c r="B15" s="79"/>
      <c r="E15" s="79"/>
      <c r="N15" s="74"/>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74"/>
    </row>
    <row r="16" spans="1:80" s="78" customFormat="1" x14ac:dyDescent="0.25">
      <c r="B16" s="79"/>
      <c r="E16" s="79"/>
      <c r="N16" s="74"/>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74"/>
    </row>
    <row r="17" spans="2:39" s="78" customFormat="1" x14ac:dyDescent="0.25">
      <c r="B17" s="79"/>
      <c r="E17" s="79"/>
      <c r="N17" s="74"/>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74"/>
    </row>
    <row r="18" spans="2:39" s="78" customFormat="1" x14ac:dyDescent="0.25">
      <c r="B18" s="79"/>
      <c r="E18" s="79"/>
      <c r="N18" s="74"/>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74"/>
    </row>
    <row r="19" spans="2:39" s="78" customFormat="1" x14ac:dyDescent="0.25">
      <c r="B19" s="79"/>
      <c r="E19" s="79"/>
      <c r="N19" s="74"/>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74"/>
    </row>
    <row r="20" spans="2:39" s="78" customFormat="1" x14ac:dyDescent="0.25">
      <c r="B20" s="79"/>
      <c r="E20" s="79"/>
    </row>
    <row r="21" spans="2:39" s="78" customFormat="1" x14ac:dyDescent="0.25">
      <c r="B21" s="79"/>
      <c r="E21" s="79"/>
    </row>
    <row r="22" spans="2:39" s="78" customFormat="1" ht="27.75" customHeight="1" x14ac:dyDescent="0.25">
      <c r="B22" s="79"/>
      <c r="E22" s="79"/>
    </row>
    <row r="23" spans="2:39" s="170" customFormat="1" ht="12.75" x14ac:dyDescent="0.2">
      <c r="B23" s="169"/>
      <c r="E23" s="171" t="s">
        <v>3</v>
      </c>
      <c r="F23" s="172">
        <f>AP54</f>
        <v>2015</v>
      </c>
      <c r="G23" s="173"/>
      <c r="H23" s="173"/>
      <c r="I23" s="173"/>
      <c r="J23" s="173"/>
      <c r="K23" s="174"/>
      <c r="L23" s="172">
        <f>AX54</f>
        <v>2025</v>
      </c>
      <c r="M23" s="173"/>
      <c r="N23" s="173"/>
      <c r="O23" s="173"/>
      <c r="P23" s="173"/>
      <c r="Q23" s="174"/>
      <c r="R23" s="172">
        <f>BF54</f>
        <v>2035</v>
      </c>
      <c r="S23" s="173"/>
      <c r="T23" s="173"/>
      <c r="U23" s="173"/>
      <c r="V23" s="173"/>
      <c r="W23" s="174"/>
      <c r="X23" s="172">
        <f>BN54</f>
        <v>2050</v>
      </c>
      <c r="Y23" s="173"/>
      <c r="Z23" s="173"/>
      <c r="AA23" s="173"/>
      <c r="AB23" s="173"/>
      <c r="AC23" s="174"/>
    </row>
    <row r="24" spans="2:39" s="170" customFormat="1" ht="12.75" x14ac:dyDescent="0.2">
      <c r="B24" s="169"/>
      <c r="E24" s="171" t="s">
        <v>246</v>
      </c>
      <c r="F24" s="175">
        <f>C9</f>
        <v>0.05</v>
      </c>
      <c r="G24" s="173"/>
      <c r="H24" s="176">
        <f>C8</f>
        <v>7.4999999999999997E-2</v>
      </c>
      <c r="I24" s="173"/>
      <c r="J24" s="175">
        <f>C7</f>
        <v>0.1</v>
      </c>
      <c r="K24" s="177"/>
      <c r="L24" s="175">
        <f>F24</f>
        <v>0.05</v>
      </c>
      <c r="M24" s="173"/>
      <c r="N24" s="176">
        <f>H24</f>
        <v>7.4999999999999997E-2</v>
      </c>
      <c r="O24" s="173"/>
      <c r="P24" s="175">
        <f>J24</f>
        <v>0.1</v>
      </c>
      <c r="Q24" s="174"/>
      <c r="R24" s="175">
        <f>L24</f>
        <v>0.05</v>
      </c>
      <c r="S24" s="173"/>
      <c r="T24" s="176">
        <f>N24</f>
        <v>7.4999999999999997E-2</v>
      </c>
      <c r="U24" s="173"/>
      <c r="V24" s="175">
        <f>P24</f>
        <v>0.1</v>
      </c>
      <c r="W24" s="174"/>
      <c r="X24" s="175">
        <f>R24</f>
        <v>0.05</v>
      </c>
      <c r="Y24" s="173"/>
      <c r="Z24" s="176">
        <f>T24</f>
        <v>7.4999999999999997E-2</v>
      </c>
      <c r="AA24" s="173"/>
      <c r="AB24" s="175">
        <f>V24</f>
        <v>0.1</v>
      </c>
      <c r="AC24" s="174"/>
    </row>
    <row r="25" spans="2:39" s="170" customFormat="1" ht="12.75" x14ac:dyDescent="0.2">
      <c r="B25" s="169"/>
      <c r="E25" s="178" t="s">
        <v>237</v>
      </c>
      <c r="F25" s="179" t="s">
        <v>32</v>
      </c>
      <c r="G25" s="179" t="s">
        <v>33</v>
      </c>
      <c r="H25" s="180" t="str">
        <f>F25</f>
        <v>Min</v>
      </c>
      <c r="I25" s="181" t="str">
        <f>G25</f>
        <v>Max</v>
      </c>
      <c r="J25" s="179" t="str">
        <f>H25</f>
        <v>Min</v>
      </c>
      <c r="K25" s="179" t="str">
        <f>I25</f>
        <v>Max</v>
      </c>
      <c r="L25" s="179" t="s">
        <v>32</v>
      </c>
      <c r="M25" s="179" t="s">
        <v>33</v>
      </c>
      <c r="N25" s="180" t="str">
        <f>L25</f>
        <v>Min</v>
      </c>
      <c r="O25" s="181" t="str">
        <f>M25</f>
        <v>Max</v>
      </c>
      <c r="P25" s="179" t="str">
        <f>N25</f>
        <v>Min</v>
      </c>
      <c r="Q25" s="179" t="str">
        <f>O25</f>
        <v>Max</v>
      </c>
      <c r="R25" s="179" t="s">
        <v>32</v>
      </c>
      <c r="S25" s="179" t="s">
        <v>33</v>
      </c>
      <c r="T25" s="180" t="str">
        <f>R25</f>
        <v>Min</v>
      </c>
      <c r="U25" s="181" t="str">
        <f>S25</f>
        <v>Max</v>
      </c>
      <c r="V25" s="179" t="str">
        <f>T25</f>
        <v>Min</v>
      </c>
      <c r="W25" s="179" t="str">
        <f>U25</f>
        <v>Max</v>
      </c>
      <c r="X25" s="179" t="s">
        <v>32</v>
      </c>
      <c r="Y25" s="179" t="s">
        <v>33</v>
      </c>
      <c r="Z25" s="180" t="str">
        <f>X25</f>
        <v>Min</v>
      </c>
      <c r="AA25" s="181" t="str">
        <f>Y25</f>
        <v>Max</v>
      </c>
      <c r="AB25" s="179" t="str">
        <f>Z25</f>
        <v>Min</v>
      </c>
      <c r="AC25" s="179" t="str">
        <f>AA25</f>
        <v>Max</v>
      </c>
    </row>
    <row r="26" spans="2:39" s="170" customFormat="1" ht="12.75" x14ac:dyDescent="0.2">
      <c r="B26" s="169"/>
      <c r="E26" s="171" t="str">
        <f>B4</f>
        <v>United Kingdom</v>
      </c>
      <c r="F26" s="182">
        <f t="shared" ref="F26:K26" ca="1" si="0">AP57</f>
        <v>7.3475431998910654</v>
      </c>
      <c r="G26" s="183">
        <f t="shared" ca="1" si="0"/>
        <v>11.688132467392395</v>
      </c>
      <c r="H26" s="182">
        <f t="shared" ca="1" si="0"/>
        <v>8.8405444199742558</v>
      </c>
      <c r="I26" s="183">
        <f t="shared" ca="1" si="0"/>
        <v>14.114942482851959</v>
      </c>
      <c r="J26" s="182">
        <f t="shared" ca="1" si="0"/>
        <v>10.463406637578215</v>
      </c>
      <c r="K26" s="183">
        <f t="shared" ca="1" si="0"/>
        <v>16.753489623343683</v>
      </c>
      <c r="L26" s="182">
        <f t="shared" ref="L26:Q26" ca="1" si="1">AX57</f>
        <v>5.4549805112323764</v>
      </c>
      <c r="M26" s="183">
        <f t="shared" ca="1" si="1"/>
        <v>9.348085050390214</v>
      </c>
      <c r="N26" s="182">
        <f t="shared" ca="1" si="1"/>
        <v>6.5306950729897801</v>
      </c>
      <c r="O26" s="183">
        <f t="shared" ca="1" si="1"/>
        <v>11.283839821278955</v>
      </c>
      <c r="P26" s="182">
        <f t="shared" ca="1" si="1"/>
        <v>7.7010082705162031</v>
      </c>
      <c r="Q26" s="183">
        <f t="shared" ca="1" si="1"/>
        <v>13.390151637061248</v>
      </c>
      <c r="R26" s="182">
        <f t="shared" ref="R26:W26" ca="1" si="2">BF57</f>
        <v>4.0010444252908384</v>
      </c>
      <c r="S26" s="183">
        <f t="shared" ca="1" si="2"/>
        <v>8.0397636265582229</v>
      </c>
      <c r="T26" s="182">
        <f t="shared" ca="1" si="2"/>
        <v>4.7579051187921291</v>
      </c>
      <c r="U26" s="183">
        <f t="shared" ca="1" si="2"/>
        <v>9.747850275069867</v>
      </c>
      <c r="V26" s="182">
        <f t="shared" ca="1" si="2"/>
        <v>5.582238291823912</v>
      </c>
      <c r="W26" s="183">
        <f t="shared" ca="1" si="2"/>
        <v>11.607707646778886</v>
      </c>
      <c r="X26" s="182">
        <f t="shared" ref="X26:AC26" ca="1" si="3">BN57</f>
        <v>2.5561503751898154</v>
      </c>
      <c r="Y26" s="183">
        <f t="shared" ca="1" si="3"/>
        <v>6.4813449265864911</v>
      </c>
      <c r="Z26" s="182">
        <f t="shared" ca="1" si="3"/>
        <v>3.0275650815649575</v>
      </c>
      <c r="AA26" s="183">
        <f t="shared" ca="1" si="3"/>
        <v>7.9611233326530337</v>
      </c>
      <c r="AB26" s="182">
        <f t="shared" ca="1" si="3"/>
        <v>3.5406452758237505</v>
      </c>
      <c r="AC26" s="183">
        <f t="shared" ca="1" si="3"/>
        <v>9.5707279310655622</v>
      </c>
    </row>
    <row r="27" spans="2:39" s="78" customFormat="1" x14ac:dyDescent="0.25"/>
    <row r="28" spans="2:39" s="78" customFormat="1" x14ac:dyDescent="0.25">
      <c r="E28" s="167" t="s">
        <v>1214</v>
      </c>
    </row>
    <row r="29" spans="2:39" s="78" customFormat="1" x14ac:dyDescent="0.25">
      <c r="E29" s="79"/>
      <c r="F29" s="78">
        <v>60.5</v>
      </c>
    </row>
    <row r="30" spans="2:39" s="78" customFormat="1" x14ac:dyDescent="0.25">
      <c r="E30" s="79"/>
      <c r="F30" s="78">
        <v>50</v>
      </c>
    </row>
    <row r="31" spans="2:39" s="78" customFormat="1" x14ac:dyDescent="0.25">
      <c r="E31" s="79"/>
      <c r="F31" s="78">
        <f ca="1">F26*F30/F29</f>
        <v>6.0723497519760867</v>
      </c>
    </row>
    <row r="32" spans="2:39" s="78" customFormat="1" x14ac:dyDescent="0.25">
      <c r="E32" s="79"/>
    </row>
    <row r="33" spans="1:74" s="78" customFormat="1" x14ac:dyDescent="0.25">
      <c r="E33" s="79"/>
    </row>
    <row r="34" spans="1:74" s="78" customFormat="1" x14ac:dyDescent="0.25">
      <c r="E34" s="79"/>
    </row>
    <row r="35" spans="1:74" s="78" customFormat="1" x14ac:dyDescent="0.25">
      <c r="E35" s="79"/>
    </row>
    <row r="36" spans="1:74" s="78" customFormat="1" x14ac:dyDescent="0.25">
      <c r="E36" s="79"/>
    </row>
    <row r="37" spans="1:74" s="78" customFormat="1" x14ac:dyDescent="0.25">
      <c r="E37" s="79"/>
    </row>
    <row r="38" spans="1:74" s="78" customFormat="1" x14ac:dyDescent="0.25">
      <c r="E38" s="79"/>
    </row>
    <row r="39" spans="1:74" s="78" customFormat="1" x14ac:dyDescent="0.25">
      <c r="E39" s="79"/>
    </row>
    <row r="40" spans="1:74" s="78" customFormat="1" x14ac:dyDescent="0.25">
      <c r="E40" s="79"/>
    </row>
    <row r="41" spans="1:74" s="78" customFormat="1" x14ac:dyDescent="0.25">
      <c r="A41" s="95" t="s">
        <v>256</v>
      </c>
      <c r="E41" s="79"/>
    </row>
    <row r="42" spans="1:74" s="93" customFormat="1" ht="101.25" customHeight="1" x14ac:dyDescent="0.25">
      <c r="E42" s="94"/>
    </row>
    <row r="44" spans="1:74" x14ac:dyDescent="0.25">
      <c r="D44" t="s">
        <v>251</v>
      </c>
      <c r="G44" s="31">
        <f>AP55</f>
        <v>1</v>
      </c>
      <c r="H44" s="31">
        <f t="shared" ref="H44:AL44" si="4">AQ55</f>
        <v>1</v>
      </c>
      <c r="I44" s="31">
        <f t="shared" si="4"/>
        <v>2</v>
      </c>
      <c r="J44" s="31">
        <f t="shared" si="4"/>
        <v>2</v>
      </c>
      <c r="K44" s="31">
        <f t="shared" si="4"/>
        <v>3</v>
      </c>
      <c r="L44" s="31">
        <f t="shared" si="4"/>
        <v>3</v>
      </c>
      <c r="M44" s="31">
        <f t="shared" si="4"/>
        <v>4</v>
      </c>
      <c r="N44" s="31">
        <f t="shared" si="4"/>
        <v>4</v>
      </c>
      <c r="O44" s="31">
        <f t="shared" si="4"/>
        <v>1</v>
      </c>
      <c r="P44" s="31">
        <f t="shared" si="4"/>
        <v>1</v>
      </c>
      <c r="Q44" s="31">
        <f t="shared" si="4"/>
        <v>2</v>
      </c>
      <c r="R44" s="31">
        <f t="shared" si="4"/>
        <v>2</v>
      </c>
      <c r="S44" s="31">
        <f t="shared" si="4"/>
        <v>3</v>
      </c>
      <c r="T44" s="31">
        <f t="shared" si="4"/>
        <v>3</v>
      </c>
      <c r="U44" s="31">
        <f t="shared" si="4"/>
        <v>4</v>
      </c>
      <c r="V44" s="31">
        <f t="shared" si="4"/>
        <v>4</v>
      </c>
      <c r="W44" s="31">
        <f t="shared" si="4"/>
        <v>1</v>
      </c>
      <c r="X44" s="31">
        <f t="shared" si="4"/>
        <v>1</v>
      </c>
      <c r="Y44" s="31">
        <f t="shared" si="4"/>
        <v>2</v>
      </c>
      <c r="Z44" s="31">
        <f t="shared" si="4"/>
        <v>2</v>
      </c>
      <c r="AA44" s="31">
        <f t="shared" si="4"/>
        <v>3</v>
      </c>
      <c r="AB44" s="31">
        <f t="shared" si="4"/>
        <v>3</v>
      </c>
      <c r="AC44" s="31">
        <f t="shared" si="4"/>
        <v>4</v>
      </c>
      <c r="AD44" s="31">
        <f t="shared" si="4"/>
        <v>4</v>
      </c>
      <c r="AE44" s="31">
        <f t="shared" si="4"/>
        <v>1</v>
      </c>
      <c r="AF44" s="31">
        <f t="shared" si="4"/>
        <v>1</v>
      </c>
      <c r="AG44" s="31">
        <f t="shared" si="4"/>
        <v>2</v>
      </c>
      <c r="AH44" s="31">
        <f t="shared" si="4"/>
        <v>2</v>
      </c>
      <c r="AI44" s="31">
        <f t="shared" si="4"/>
        <v>3</v>
      </c>
      <c r="AJ44" s="31">
        <f t="shared" si="4"/>
        <v>3</v>
      </c>
      <c r="AK44" s="31">
        <f t="shared" si="4"/>
        <v>4</v>
      </c>
      <c r="AL44" s="31">
        <f t="shared" si="4"/>
        <v>4</v>
      </c>
    </row>
    <row r="45" spans="1:74" x14ac:dyDescent="0.25">
      <c r="B45" s="4" t="s">
        <v>239</v>
      </c>
      <c r="C45" s="4">
        <f>ROUND(VLOOKUP(B4,FLH_Worldwide!$A$6:$F$181,2,0),0)</f>
        <v>0</v>
      </c>
      <c r="D45" t="s">
        <v>23</v>
      </c>
      <c r="F45" t="s">
        <v>25</v>
      </c>
      <c r="G45" s="71">
        <f>AP54</f>
        <v>2015</v>
      </c>
      <c r="H45" s="71">
        <f t="shared" ref="H45:AL45" si="5">AQ54</f>
        <v>2015</v>
      </c>
      <c r="I45" s="71">
        <f t="shared" si="5"/>
        <v>2015</v>
      </c>
      <c r="J45" s="71">
        <f t="shared" si="5"/>
        <v>2015</v>
      </c>
      <c r="K45" s="71">
        <f t="shared" si="5"/>
        <v>2015</v>
      </c>
      <c r="L45" s="71">
        <f t="shared" si="5"/>
        <v>2015</v>
      </c>
      <c r="M45" s="71">
        <f t="shared" si="5"/>
        <v>2015</v>
      </c>
      <c r="N45" s="71">
        <f t="shared" si="5"/>
        <v>2015</v>
      </c>
      <c r="O45" s="71">
        <f t="shared" si="5"/>
        <v>2025</v>
      </c>
      <c r="P45" s="71">
        <f t="shared" si="5"/>
        <v>2025</v>
      </c>
      <c r="Q45" s="71">
        <f t="shared" si="5"/>
        <v>2025</v>
      </c>
      <c r="R45" s="71">
        <f t="shared" si="5"/>
        <v>2025</v>
      </c>
      <c r="S45" s="71">
        <f t="shared" si="5"/>
        <v>2025</v>
      </c>
      <c r="T45" s="71">
        <f t="shared" si="5"/>
        <v>2025</v>
      </c>
      <c r="U45" s="71">
        <f t="shared" si="5"/>
        <v>2025</v>
      </c>
      <c r="V45" s="71">
        <f t="shared" si="5"/>
        <v>2025</v>
      </c>
      <c r="W45" s="71">
        <f t="shared" si="5"/>
        <v>2035</v>
      </c>
      <c r="X45" s="71">
        <f t="shared" si="5"/>
        <v>2035</v>
      </c>
      <c r="Y45" s="71">
        <f t="shared" si="5"/>
        <v>2035</v>
      </c>
      <c r="Z45" s="71">
        <f t="shared" si="5"/>
        <v>2035</v>
      </c>
      <c r="AA45" s="71">
        <f t="shared" si="5"/>
        <v>2035</v>
      </c>
      <c r="AB45" s="71">
        <f t="shared" si="5"/>
        <v>2035</v>
      </c>
      <c r="AC45" s="71">
        <f t="shared" si="5"/>
        <v>2035</v>
      </c>
      <c r="AD45" s="71">
        <f t="shared" si="5"/>
        <v>2035</v>
      </c>
      <c r="AE45" s="71">
        <f t="shared" si="5"/>
        <v>2050</v>
      </c>
      <c r="AF45" s="71">
        <f t="shared" si="5"/>
        <v>2050</v>
      </c>
      <c r="AG45" s="71">
        <f t="shared" si="5"/>
        <v>2050</v>
      </c>
      <c r="AH45" s="71">
        <f t="shared" si="5"/>
        <v>2050</v>
      </c>
      <c r="AI45" s="71">
        <f t="shared" si="5"/>
        <v>2050</v>
      </c>
      <c r="AJ45" s="71">
        <f t="shared" si="5"/>
        <v>2050</v>
      </c>
      <c r="AK45" s="71">
        <f t="shared" si="5"/>
        <v>2050</v>
      </c>
      <c r="AL45" s="71">
        <f t="shared" si="5"/>
        <v>2050</v>
      </c>
      <c r="BS45" s="6"/>
      <c r="BT45" s="6"/>
      <c r="BU45" s="6"/>
      <c r="BV45" s="6"/>
    </row>
    <row r="46" spans="1:74" x14ac:dyDescent="0.25">
      <c r="B46" s="4" t="s">
        <v>241</v>
      </c>
      <c r="C46">
        <f>ROUND(C45/10,0)*10</f>
        <v>0</v>
      </c>
      <c r="D46" t="s">
        <v>49</v>
      </c>
      <c r="G46" s="31">
        <f>IF(G47="Min",4,1)</f>
        <v>4</v>
      </c>
      <c r="H46" s="31">
        <f t="shared" ref="H46:AL46" si="6">IF(H47="Min",4,1)</f>
        <v>1</v>
      </c>
      <c r="I46" s="31">
        <f t="shared" si="6"/>
        <v>4</v>
      </c>
      <c r="J46" s="31">
        <f t="shared" si="6"/>
        <v>1</v>
      </c>
      <c r="K46" s="31">
        <f t="shared" si="6"/>
        <v>4</v>
      </c>
      <c r="L46" s="31">
        <f t="shared" si="6"/>
        <v>1</v>
      </c>
      <c r="M46" s="31">
        <f t="shared" si="6"/>
        <v>4</v>
      </c>
      <c r="N46" s="31">
        <f t="shared" si="6"/>
        <v>1</v>
      </c>
      <c r="O46" s="31">
        <f t="shared" si="6"/>
        <v>4</v>
      </c>
      <c r="P46" s="31">
        <f t="shared" si="6"/>
        <v>1</v>
      </c>
      <c r="Q46" s="31">
        <f t="shared" si="6"/>
        <v>4</v>
      </c>
      <c r="R46" s="31">
        <f t="shared" si="6"/>
        <v>1</v>
      </c>
      <c r="S46" s="31">
        <f t="shared" si="6"/>
        <v>4</v>
      </c>
      <c r="T46" s="31">
        <f t="shared" si="6"/>
        <v>1</v>
      </c>
      <c r="U46" s="31">
        <f t="shared" si="6"/>
        <v>4</v>
      </c>
      <c r="V46" s="31">
        <f t="shared" si="6"/>
        <v>1</v>
      </c>
      <c r="W46" s="31">
        <f t="shared" si="6"/>
        <v>4</v>
      </c>
      <c r="X46" s="31">
        <f t="shared" si="6"/>
        <v>1</v>
      </c>
      <c r="Y46" s="31">
        <f t="shared" si="6"/>
        <v>4</v>
      </c>
      <c r="Z46" s="31">
        <f t="shared" si="6"/>
        <v>1</v>
      </c>
      <c r="AA46" s="31">
        <f t="shared" si="6"/>
        <v>4</v>
      </c>
      <c r="AB46" s="31">
        <f t="shared" si="6"/>
        <v>1</v>
      </c>
      <c r="AC46" s="31">
        <f t="shared" si="6"/>
        <v>4</v>
      </c>
      <c r="AD46" s="31">
        <f t="shared" si="6"/>
        <v>1</v>
      </c>
      <c r="AE46" s="31">
        <f t="shared" si="6"/>
        <v>4</v>
      </c>
      <c r="AF46" s="31">
        <f t="shared" si="6"/>
        <v>1</v>
      </c>
      <c r="AG46" s="31">
        <f t="shared" si="6"/>
        <v>4</v>
      </c>
      <c r="AH46" s="31">
        <f t="shared" si="6"/>
        <v>1</v>
      </c>
      <c r="AI46" s="31">
        <f t="shared" si="6"/>
        <v>4</v>
      </c>
      <c r="AJ46" s="31">
        <f t="shared" si="6"/>
        <v>1</v>
      </c>
      <c r="AK46" s="31">
        <f t="shared" si="6"/>
        <v>4</v>
      </c>
      <c r="AL46" s="31">
        <f t="shared" si="6"/>
        <v>1</v>
      </c>
      <c r="BS46" s="6"/>
      <c r="BT46" s="6"/>
      <c r="BU46" s="6"/>
      <c r="BV46" s="6"/>
    </row>
    <row r="47" spans="1:74" x14ac:dyDescent="0.25">
      <c r="B47" s="4" t="s">
        <v>253</v>
      </c>
      <c r="C47">
        <f>ROUND(VLOOKUP(B4,FLH_Worldwide!$A$6:$F$181,5,0),0)</f>
        <v>800</v>
      </c>
      <c r="D47" t="s">
        <v>48</v>
      </c>
      <c r="G47" s="32" t="str">
        <f>AP56</f>
        <v>Min</v>
      </c>
      <c r="H47" s="32" t="str">
        <f t="shared" ref="H47:AL47" si="7">AQ56</f>
        <v>Max</v>
      </c>
      <c r="I47" s="32" t="str">
        <f t="shared" si="7"/>
        <v>Min</v>
      </c>
      <c r="J47" s="32" t="str">
        <f t="shared" si="7"/>
        <v>Max</v>
      </c>
      <c r="K47" s="32" t="str">
        <f t="shared" si="7"/>
        <v>Min</v>
      </c>
      <c r="L47" s="32" t="str">
        <f t="shared" si="7"/>
        <v>Max</v>
      </c>
      <c r="M47" s="32" t="str">
        <f t="shared" si="7"/>
        <v>Min</v>
      </c>
      <c r="N47" s="32" t="str">
        <f t="shared" si="7"/>
        <v>Max</v>
      </c>
      <c r="O47" s="32" t="str">
        <f t="shared" si="7"/>
        <v>Min</v>
      </c>
      <c r="P47" s="32" t="str">
        <f t="shared" si="7"/>
        <v>Max</v>
      </c>
      <c r="Q47" s="32" t="str">
        <f t="shared" si="7"/>
        <v>Min</v>
      </c>
      <c r="R47" s="32" t="str">
        <f t="shared" si="7"/>
        <v>Max</v>
      </c>
      <c r="S47" s="32" t="str">
        <f t="shared" si="7"/>
        <v>Min</v>
      </c>
      <c r="T47" s="32" t="str">
        <f t="shared" si="7"/>
        <v>Max</v>
      </c>
      <c r="U47" s="32" t="str">
        <f t="shared" si="7"/>
        <v>Min</v>
      </c>
      <c r="V47" s="32" t="str">
        <f t="shared" si="7"/>
        <v>Max</v>
      </c>
      <c r="W47" s="32" t="str">
        <f t="shared" si="7"/>
        <v>Min</v>
      </c>
      <c r="X47" s="32" t="str">
        <f t="shared" si="7"/>
        <v>Max</v>
      </c>
      <c r="Y47" s="32" t="str">
        <f t="shared" si="7"/>
        <v>Min</v>
      </c>
      <c r="Z47" s="32" t="str">
        <f t="shared" si="7"/>
        <v>Max</v>
      </c>
      <c r="AA47" s="32" t="str">
        <f t="shared" si="7"/>
        <v>Min</v>
      </c>
      <c r="AB47" s="32" t="str">
        <f t="shared" si="7"/>
        <v>Max</v>
      </c>
      <c r="AC47" s="32" t="str">
        <f t="shared" si="7"/>
        <v>Min</v>
      </c>
      <c r="AD47" s="32" t="str">
        <f t="shared" si="7"/>
        <v>Max</v>
      </c>
      <c r="AE47" s="32" t="str">
        <f t="shared" si="7"/>
        <v>Min</v>
      </c>
      <c r="AF47" s="32" t="str">
        <f t="shared" si="7"/>
        <v>Max</v>
      </c>
      <c r="AG47" s="32" t="str">
        <f t="shared" si="7"/>
        <v>Min</v>
      </c>
      <c r="AH47" s="32" t="str">
        <f t="shared" si="7"/>
        <v>Max</v>
      </c>
      <c r="AI47" s="32" t="str">
        <f t="shared" si="7"/>
        <v>Min</v>
      </c>
      <c r="AJ47" s="32" t="str">
        <f t="shared" si="7"/>
        <v>Max</v>
      </c>
      <c r="AK47" s="32" t="str">
        <f t="shared" si="7"/>
        <v>Min</v>
      </c>
      <c r="AL47" s="32" t="str">
        <f t="shared" si="7"/>
        <v>Max</v>
      </c>
    </row>
    <row r="48" spans="1:74" x14ac:dyDescent="0.25">
      <c r="B48" s="4" t="s">
        <v>252</v>
      </c>
      <c r="C48">
        <f>ROUND(VLOOKUP(B4,FLH_Worldwide!$A$6:$F$181,6,0),0)</f>
        <v>1150</v>
      </c>
      <c r="D48" t="s">
        <v>54</v>
      </c>
      <c r="F48" t="s">
        <v>55</v>
      </c>
      <c r="G48" s="32">
        <f>IF(G47="Min",$C$48,$C$47)</f>
        <v>1150</v>
      </c>
      <c r="H48" s="32">
        <f>IF(H47="Min",$C$48,$C$47)</f>
        <v>800</v>
      </c>
      <c r="I48" s="32">
        <f t="shared" ref="I48:AL48" si="8">IF(I47="Min",$C$48,$C$47)</f>
        <v>1150</v>
      </c>
      <c r="J48" s="32">
        <f t="shared" si="8"/>
        <v>800</v>
      </c>
      <c r="K48" s="32">
        <f t="shared" si="8"/>
        <v>1150</v>
      </c>
      <c r="L48" s="32">
        <f t="shared" si="8"/>
        <v>800</v>
      </c>
      <c r="M48" s="32">
        <f t="shared" si="8"/>
        <v>1150</v>
      </c>
      <c r="N48" s="32">
        <f t="shared" si="8"/>
        <v>800</v>
      </c>
      <c r="O48" s="32">
        <f t="shared" si="8"/>
        <v>1150</v>
      </c>
      <c r="P48" s="32">
        <f t="shared" si="8"/>
        <v>800</v>
      </c>
      <c r="Q48" s="32">
        <f t="shared" si="8"/>
        <v>1150</v>
      </c>
      <c r="R48" s="32">
        <f t="shared" si="8"/>
        <v>800</v>
      </c>
      <c r="S48" s="32">
        <f t="shared" si="8"/>
        <v>1150</v>
      </c>
      <c r="T48" s="32">
        <f t="shared" si="8"/>
        <v>800</v>
      </c>
      <c r="U48" s="32">
        <f t="shared" si="8"/>
        <v>1150</v>
      </c>
      <c r="V48" s="32">
        <f t="shared" si="8"/>
        <v>800</v>
      </c>
      <c r="W48" s="32">
        <f t="shared" si="8"/>
        <v>1150</v>
      </c>
      <c r="X48" s="32">
        <f t="shared" si="8"/>
        <v>800</v>
      </c>
      <c r="Y48" s="32">
        <f t="shared" si="8"/>
        <v>1150</v>
      </c>
      <c r="Z48" s="32">
        <f t="shared" si="8"/>
        <v>800</v>
      </c>
      <c r="AA48" s="32">
        <f t="shared" si="8"/>
        <v>1150</v>
      </c>
      <c r="AB48" s="32">
        <f t="shared" si="8"/>
        <v>800</v>
      </c>
      <c r="AC48" s="32">
        <f t="shared" si="8"/>
        <v>1150</v>
      </c>
      <c r="AD48" s="32">
        <f t="shared" si="8"/>
        <v>800</v>
      </c>
      <c r="AE48" s="32">
        <f t="shared" si="8"/>
        <v>1150</v>
      </c>
      <c r="AF48" s="32">
        <f t="shared" si="8"/>
        <v>800</v>
      </c>
      <c r="AG48" s="32">
        <f t="shared" si="8"/>
        <v>1150</v>
      </c>
      <c r="AH48" s="32">
        <f t="shared" si="8"/>
        <v>800</v>
      </c>
      <c r="AI48" s="32">
        <f t="shared" si="8"/>
        <v>1150</v>
      </c>
      <c r="AJ48" s="32">
        <f t="shared" si="8"/>
        <v>800</v>
      </c>
      <c r="AK48" s="32">
        <f t="shared" si="8"/>
        <v>1150</v>
      </c>
      <c r="AL48" s="32">
        <f t="shared" si="8"/>
        <v>800</v>
      </c>
    </row>
    <row r="49" spans="2:73" x14ac:dyDescent="0.25">
      <c r="B49" s="4"/>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row>
    <row r="50" spans="2:73" x14ac:dyDescent="0.25">
      <c r="B50" s="4"/>
      <c r="D50" t="s">
        <v>29</v>
      </c>
      <c r="F50" t="s">
        <v>30</v>
      </c>
      <c r="G50" s="6">
        <f ca="1">G64/G65*100</f>
        <v>7.3475431998910654</v>
      </c>
      <c r="H50" s="6">
        <f t="shared" ref="H50:AL50" ca="1" si="9">H64/H65*100</f>
        <v>11.688132467392395</v>
      </c>
      <c r="I50" s="6">
        <f t="shared" ca="1" si="9"/>
        <v>8.8405444199742558</v>
      </c>
      <c r="J50" s="6">
        <f t="shared" ca="1" si="9"/>
        <v>14.114942482851959</v>
      </c>
      <c r="K50" s="6">
        <f t="shared" ca="1" si="9"/>
        <v>10.463406637578215</v>
      </c>
      <c r="L50" s="6">
        <f t="shared" ca="1" si="9"/>
        <v>16.753489623343683</v>
      </c>
      <c r="M50" s="6" t="e">
        <f t="shared" ca="1" si="9"/>
        <v>#N/A</v>
      </c>
      <c r="N50" s="6" t="e">
        <f t="shared" ca="1" si="9"/>
        <v>#N/A</v>
      </c>
      <c r="O50" s="6">
        <f t="shared" ca="1" si="9"/>
        <v>5.4549805112323764</v>
      </c>
      <c r="P50" s="6">
        <f t="shared" ca="1" si="9"/>
        <v>9.348085050390214</v>
      </c>
      <c r="Q50" s="6">
        <f t="shared" ca="1" si="9"/>
        <v>6.5306950729897801</v>
      </c>
      <c r="R50" s="6">
        <f t="shared" ca="1" si="9"/>
        <v>11.283839821278955</v>
      </c>
      <c r="S50" s="6">
        <f t="shared" ca="1" si="9"/>
        <v>7.7010082705162031</v>
      </c>
      <c r="T50" s="6">
        <f t="shared" ca="1" si="9"/>
        <v>13.390151637061248</v>
      </c>
      <c r="U50" s="6" t="e">
        <f t="shared" ca="1" si="9"/>
        <v>#N/A</v>
      </c>
      <c r="V50" s="6" t="e">
        <f t="shared" ca="1" si="9"/>
        <v>#N/A</v>
      </c>
      <c r="W50" s="6">
        <f t="shared" ca="1" si="9"/>
        <v>4.0010444252908384</v>
      </c>
      <c r="X50" s="6">
        <f ca="1">X64/X65*100</f>
        <v>8.0397636265582229</v>
      </c>
      <c r="Y50" s="6">
        <f t="shared" ref="Y50:AE50" ca="1" si="10">Y64/Y65*100</f>
        <v>4.7579051187921291</v>
      </c>
      <c r="Z50" s="6">
        <f t="shared" ca="1" si="10"/>
        <v>9.747850275069867</v>
      </c>
      <c r="AA50" s="6">
        <f t="shared" ca="1" si="10"/>
        <v>5.582238291823912</v>
      </c>
      <c r="AB50" s="6">
        <f t="shared" ca="1" si="10"/>
        <v>11.607707646778886</v>
      </c>
      <c r="AC50" s="6" t="e">
        <f t="shared" ca="1" si="10"/>
        <v>#N/A</v>
      </c>
      <c r="AD50" s="6" t="e">
        <f t="shared" ca="1" si="10"/>
        <v>#N/A</v>
      </c>
      <c r="AE50" s="6">
        <f t="shared" ca="1" si="10"/>
        <v>2.5561503751898154</v>
      </c>
      <c r="AF50" s="6">
        <f t="shared" ca="1" si="9"/>
        <v>6.4813449265864911</v>
      </c>
      <c r="AG50" s="6">
        <f t="shared" ca="1" si="9"/>
        <v>3.0275650815649575</v>
      </c>
      <c r="AH50" s="6">
        <f t="shared" ca="1" si="9"/>
        <v>7.9611233326530337</v>
      </c>
      <c r="AI50" s="6">
        <f t="shared" ca="1" si="9"/>
        <v>3.5406452758237505</v>
      </c>
      <c r="AJ50" s="6">
        <f t="shared" ca="1" si="9"/>
        <v>9.5707279310655622</v>
      </c>
      <c r="AK50" s="6" t="e">
        <f t="shared" ca="1" si="9"/>
        <v>#N/A</v>
      </c>
      <c r="AL50" s="6" t="e">
        <f t="shared" ca="1" si="9"/>
        <v>#N/A</v>
      </c>
    </row>
    <row r="51" spans="2:73" x14ac:dyDescent="0.25">
      <c r="B51" s="4"/>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row>
    <row r="52" spans="2:73" x14ac:dyDescent="0.25">
      <c r="B52" s="4"/>
      <c r="D52" t="s">
        <v>4</v>
      </c>
      <c r="E52" s="4" t="s">
        <v>5</v>
      </c>
      <c r="F52" t="s">
        <v>6</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row>
    <row r="53" spans="2:73" x14ac:dyDescent="0.25">
      <c r="B53" s="4"/>
      <c r="D53" t="s">
        <v>9</v>
      </c>
      <c r="E53" s="4" t="s">
        <v>8</v>
      </c>
      <c r="F53" t="s">
        <v>7</v>
      </c>
      <c r="G53" s="2">
        <f ca="1">VLOOKUP(G45,INDIRECT("'Scenario "&amp;G46&amp;"'!$A$3:$AE$54"),IF(G47="Min",3,IF(G47="max",4)),0)</f>
        <v>900.63980221169891</v>
      </c>
      <c r="H53" s="2">
        <f t="shared" ref="H53:AL53" ca="1" si="11">VLOOKUP(H45,INDIRECT("'Scenario "&amp;H46&amp;"'!$A$3:$AE$54"),IF(H47="Min",3,IF(H47="max",4)),0)</f>
        <v>1020.8929694530743</v>
      </c>
      <c r="I53" s="2">
        <f t="shared" ca="1" si="11"/>
        <v>900.63980221169891</v>
      </c>
      <c r="J53" s="2">
        <f t="shared" ca="1" si="11"/>
        <v>1020.8929694530743</v>
      </c>
      <c r="K53" s="2">
        <f t="shared" ca="1" si="11"/>
        <v>900.63980221169891</v>
      </c>
      <c r="L53" s="2">
        <f t="shared" ca="1" si="11"/>
        <v>1020.8929694530743</v>
      </c>
      <c r="M53" s="2">
        <f t="shared" ca="1" si="11"/>
        <v>900.63980221169891</v>
      </c>
      <c r="N53" s="2">
        <f t="shared" ca="1" si="11"/>
        <v>1020.8929694530743</v>
      </c>
      <c r="O53" s="2">
        <f t="shared" ca="1" si="11"/>
        <v>644.94852054028763</v>
      </c>
      <c r="P53" s="2">
        <f t="shared" ca="1" si="11"/>
        <v>809.64051906459929</v>
      </c>
      <c r="Q53" s="2">
        <f t="shared" ca="1" si="11"/>
        <v>644.94852054028763</v>
      </c>
      <c r="R53" s="2">
        <f t="shared" ca="1" si="11"/>
        <v>809.64051906459929</v>
      </c>
      <c r="S53" s="2">
        <f t="shared" ca="1" si="11"/>
        <v>644.94852054028763</v>
      </c>
      <c r="T53" s="2">
        <f t="shared" ca="1" si="11"/>
        <v>809.64051906459929</v>
      </c>
      <c r="U53" s="2">
        <f t="shared" ca="1" si="11"/>
        <v>644.94852054028763</v>
      </c>
      <c r="V53" s="2">
        <f t="shared" ca="1" si="11"/>
        <v>809.64051906459929</v>
      </c>
      <c r="W53" s="2">
        <f t="shared" ca="1" si="11"/>
        <v>452.05348791447409</v>
      </c>
      <c r="X53" s="2">
        <f ca="1">VLOOKUP(X45,INDIRECT("'Scenario "&amp;X46&amp;"'!$A$3:$AE$54"),IF(X47="Min",3,IF(X47="max",4)),0)</f>
        <v>710.18797427411209</v>
      </c>
      <c r="Y53" s="2">
        <f t="shared" ref="Y53:AE53" ca="1" si="12">VLOOKUP(Y45,INDIRECT("'Scenario "&amp;Y46&amp;"'!$A$3:$AE$54"),IF(Y47="Min",3,IF(Y47="max",4)),0)</f>
        <v>452.05348791447409</v>
      </c>
      <c r="Z53" s="2">
        <f t="shared" ca="1" si="12"/>
        <v>710.18797427411209</v>
      </c>
      <c r="AA53" s="2">
        <f t="shared" ca="1" si="12"/>
        <v>452.05348791447409</v>
      </c>
      <c r="AB53" s="2">
        <f t="shared" ca="1" si="12"/>
        <v>710.18797427411209</v>
      </c>
      <c r="AC53" s="2">
        <f t="shared" ca="1" si="12"/>
        <v>452.05348791447409</v>
      </c>
      <c r="AD53" s="2">
        <f t="shared" ca="1" si="12"/>
        <v>710.18797427411209</v>
      </c>
      <c r="AE53" s="2">
        <f t="shared" ca="1" si="12"/>
        <v>278.39778225775063</v>
      </c>
      <c r="AF53" s="2">
        <f t="shared" ca="1" si="11"/>
        <v>605.68495166292132</v>
      </c>
      <c r="AG53" s="2">
        <f t="shared" ca="1" si="11"/>
        <v>278.39778225775063</v>
      </c>
      <c r="AH53" s="2">
        <f t="shared" ca="1" si="11"/>
        <v>605.68495166292132</v>
      </c>
      <c r="AI53" s="2">
        <f t="shared" ca="1" si="11"/>
        <v>278.39778225775063</v>
      </c>
      <c r="AJ53" s="2">
        <f t="shared" ca="1" si="11"/>
        <v>605.68495166292132</v>
      </c>
      <c r="AK53" s="2">
        <f t="shared" ca="1" si="11"/>
        <v>278.39778225775063</v>
      </c>
      <c r="AL53" s="2">
        <f t="shared" ca="1" si="11"/>
        <v>605.68495166292132</v>
      </c>
    </row>
    <row r="54" spans="2:73" x14ac:dyDescent="0.25">
      <c r="B54" s="4"/>
      <c r="D54" t="s">
        <v>10</v>
      </c>
      <c r="E54" s="4" t="s">
        <v>26</v>
      </c>
      <c r="F54" t="s">
        <v>7</v>
      </c>
      <c r="G54" s="2">
        <f ca="1">VLOOKUP(G45+G55,INDIRECT("'Scenario "&amp;G46&amp;"'!$A$3:$AE$54"),IF(G47="Min",10,IF(G47="max",11)),0)</f>
        <v>36.070602600004868</v>
      </c>
      <c r="H54" s="2">
        <f t="shared" ref="H54:AL54" ca="1" si="13">VLOOKUP(H45+H55,INDIRECT("'Scenario "&amp;H46&amp;"'!$A$3:$AE$54"),IF(H47="Min",10,IF(H47="max",11)),0)</f>
        <v>56.780803318304372</v>
      </c>
      <c r="I54" s="2">
        <f t="shared" ca="1" si="13"/>
        <v>36.070602600004868</v>
      </c>
      <c r="J54" s="2">
        <f t="shared" ca="1" si="13"/>
        <v>56.780803318304372</v>
      </c>
      <c r="K54" s="2">
        <f t="shared" ca="1" si="13"/>
        <v>36.070602600004868</v>
      </c>
      <c r="L54" s="2">
        <f t="shared" ca="1" si="13"/>
        <v>56.780803318304372</v>
      </c>
      <c r="M54" s="2">
        <f t="shared" ca="1" si="13"/>
        <v>36.070602600004868</v>
      </c>
      <c r="N54" s="2">
        <f t="shared" ca="1" si="13"/>
        <v>56.780803318304372</v>
      </c>
      <c r="O54" s="2">
        <f t="shared" ca="1" si="13"/>
        <v>25.190616514929808</v>
      </c>
      <c r="P54" s="2">
        <f t="shared" ca="1" si="13"/>
        <v>47.563459346051133</v>
      </c>
      <c r="Q54" s="2">
        <f t="shared" ca="1" si="13"/>
        <v>25.190616514929808</v>
      </c>
      <c r="R54" s="2">
        <f t="shared" ca="1" si="13"/>
        <v>47.563459346051133</v>
      </c>
      <c r="S54" s="2">
        <f t="shared" ca="1" si="13"/>
        <v>25.190616514929808</v>
      </c>
      <c r="T54" s="2">
        <f t="shared" ca="1" si="13"/>
        <v>47.563459346051133</v>
      </c>
      <c r="U54" s="2">
        <f t="shared" ca="1" si="13"/>
        <v>25.190616514929808</v>
      </c>
      <c r="V54" s="2">
        <f t="shared" ca="1" si="13"/>
        <v>47.563459346051133</v>
      </c>
      <c r="W54" s="2">
        <f t="shared" ca="1" si="13"/>
        <v>20.802679692469741</v>
      </c>
      <c r="X54" s="2">
        <f ca="1">VLOOKUP(X45+X55,INDIRECT("'Scenario "&amp;X46&amp;"'!$A$3:$AE$54"),IF(X47="Min",10,IF(X47="max",11)),0)</f>
        <v>42.52632557919943</v>
      </c>
      <c r="Y54" s="2">
        <f t="shared" ref="Y54:AE54" ca="1" si="14">VLOOKUP(Y45+Y55,INDIRECT("'Scenario "&amp;Y46&amp;"'!$A$3:$AE$54"),IF(Y47="Min",10,IF(Y47="max",11)),0)</f>
        <v>20.802679692469741</v>
      </c>
      <c r="Z54" s="2">
        <f t="shared" ca="1" si="14"/>
        <v>42.52632557919943</v>
      </c>
      <c r="AA54" s="2">
        <f t="shared" ca="1" si="14"/>
        <v>20.802679692469741</v>
      </c>
      <c r="AB54" s="2">
        <f t="shared" ca="1" si="14"/>
        <v>42.52632557919943</v>
      </c>
      <c r="AC54" s="2">
        <f t="shared" ca="1" si="14"/>
        <v>20.802679692469741</v>
      </c>
      <c r="AD54" s="2">
        <f t="shared" ca="1" si="14"/>
        <v>42.52632557919943</v>
      </c>
      <c r="AE54" s="2">
        <f t="shared" ca="1" si="14"/>
        <v>20.802679692469741</v>
      </c>
      <c r="AF54" s="2">
        <f t="shared" ca="1" si="13"/>
        <v>42.52632557919943</v>
      </c>
      <c r="AG54" s="2">
        <f t="shared" ca="1" si="13"/>
        <v>20.802679692469741</v>
      </c>
      <c r="AH54" s="2">
        <f t="shared" ca="1" si="13"/>
        <v>42.52632557919943</v>
      </c>
      <c r="AI54" s="2">
        <f t="shared" ca="1" si="13"/>
        <v>20.802679692469741</v>
      </c>
      <c r="AJ54" s="2">
        <f t="shared" ca="1" si="13"/>
        <v>42.52632557919943</v>
      </c>
      <c r="AK54" s="2">
        <f t="shared" ca="1" si="13"/>
        <v>20.802679692469741</v>
      </c>
      <c r="AL54" s="2">
        <f t="shared" ca="1" si="13"/>
        <v>42.52632557919943</v>
      </c>
      <c r="AN54" t="s">
        <v>244</v>
      </c>
      <c r="AP54" s="69">
        <v>2015</v>
      </c>
      <c r="AQ54" s="68">
        <f t="shared" ref="AQ54:AW54" si="15">AP54</f>
        <v>2015</v>
      </c>
      <c r="AR54" s="68">
        <f t="shared" si="15"/>
        <v>2015</v>
      </c>
      <c r="AS54" s="68">
        <f t="shared" si="15"/>
        <v>2015</v>
      </c>
      <c r="AT54" s="68">
        <f t="shared" si="15"/>
        <v>2015</v>
      </c>
      <c r="AU54" s="68">
        <f t="shared" si="15"/>
        <v>2015</v>
      </c>
      <c r="AV54" s="68">
        <f t="shared" si="15"/>
        <v>2015</v>
      </c>
      <c r="AW54" s="68">
        <f t="shared" si="15"/>
        <v>2015</v>
      </c>
      <c r="AX54" s="69">
        <v>2025</v>
      </c>
      <c r="AY54" s="68">
        <f t="shared" ref="AY54:BE54" si="16">AX54</f>
        <v>2025</v>
      </c>
      <c r="AZ54" s="68">
        <f t="shared" si="16"/>
        <v>2025</v>
      </c>
      <c r="BA54" s="68">
        <f t="shared" si="16"/>
        <v>2025</v>
      </c>
      <c r="BB54" s="68">
        <f t="shared" si="16"/>
        <v>2025</v>
      </c>
      <c r="BC54" s="68">
        <f t="shared" si="16"/>
        <v>2025</v>
      </c>
      <c r="BD54" s="68">
        <f t="shared" si="16"/>
        <v>2025</v>
      </c>
      <c r="BE54" s="68">
        <f t="shared" si="16"/>
        <v>2025</v>
      </c>
      <c r="BF54" s="69">
        <v>2035</v>
      </c>
      <c r="BG54" s="68">
        <f t="shared" ref="BG54:BM54" si="17">BF54</f>
        <v>2035</v>
      </c>
      <c r="BH54" s="68">
        <f t="shared" si="17"/>
        <v>2035</v>
      </c>
      <c r="BI54" s="68">
        <f t="shared" si="17"/>
        <v>2035</v>
      </c>
      <c r="BJ54" s="68">
        <f t="shared" si="17"/>
        <v>2035</v>
      </c>
      <c r="BK54" s="68">
        <f t="shared" si="17"/>
        <v>2035</v>
      </c>
      <c r="BL54" s="68">
        <f t="shared" si="17"/>
        <v>2035</v>
      </c>
      <c r="BM54" s="68">
        <f t="shared" si="17"/>
        <v>2035</v>
      </c>
      <c r="BN54" s="69">
        <v>2050</v>
      </c>
      <c r="BO54" s="68">
        <f t="shared" ref="BO54:BU54" si="18">BN54</f>
        <v>2050</v>
      </c>
      <c r="BP54" s="68">
        <f t="shared" si="18"/>
        <v>2050</v>
      </c>
      <c r="BQ54" s="68">
        <f t="shared" si="18"/>
        <v>2050</v>
      </c>
      <c r="BR54" s="68">
        <f t="shared" si="18"/>
        <v>2050</v>
      </c>
      <c r="BS54" s="68">
        <f t="shared" si="18"/>
        <v>2050</v>
      </c>
      <c r="BT54" s="68">
        <f t="shared" si="18"/>
        <v>2050</v>
      </c>
      <c r="BU54" s="68">
        <f t="shared" si="18"/>
        <v>2050</v>
      </c>
    </row>
    <row r="55" spans="2:73" x14ac:dyDescent="0.25">
      <c r="D55" t="s">
        <v>24</v>
      </c>
      <c r="E55" s="4" t="s">
        <v>11</v>
      </c>
      <c r="F55" t="s">
        <v>18</v>
      </c>
      <c r="G55">
        <v>15</v>
      </c>
      <c r="H55">
        <v>15</v>
      </c>
      <c r="I55">
        <v>15</v>
      </c>
      <c r="J55">
        <v>15</v>
      </c>
      <c r="K55">
        <v>15</v>
      </c>
      <c r="L55">
        <v>15</v>
      </c>
      <c r="M55">
        <v>15</v>
      </c>
      <c r="N55">
        <v>15</v>
      </c>
      <c r="O55">
        <v>15</v>
      </c>
      <c r="P55">
        <v>15</v>
      </c>
      <c r="Q55">
        <v>15</v>
      </c>
      <c r="R55">
        <v>15</v>
      </c>
      <c r="S55">
        <v>15</v>
      </c>
      <c r="T55">
        <v>15</v>
      </c>
      <c r="U55">
        <v>15</v>
      </c>
      <c r="V55">
        <v>15</v>
      </c>
      <c r="W55">
        <v>15</v>
      </c>
      <c r="X55">
        <v>15</v>
      </c>
      <c r="Y55">
        <v>15</v>
      </c>
      <c r="Z55">
        <v>15</v>
      </c>
      <c r="AA55">
        <v>15</v>
      </c>
      <c r="AB55">
        <v>15</v>
      </c>
      <c r="AC55">
        <v>15</v>
      </c>
      <c r="AD55">
        <v>15</v>
      </c>
      <c r="AE55">
        <v>15</v>
      </c>
      <c r="AF55">
        <v>15</v>
      </c>
      <c r="AG55">
        <v>15</v>
      </c>
      <c r="AH55">
        <v>15</v>
      </c>
      <c r="AI55">
        <v>15</v>
      </c>
      <c r="AJ55">
        <v>15</v>
      </c>
      <c r="AK55">
        <v>15</v>
      </c>
      <c r="AL55">
        <v>15</v>
      </c>
      <c r="AO55" s="67" t="s">
        <v>237</v>
      </c>
      <c r="AP55">
        <v>1</v>
      </c>
      <c r="AQ55">
        <v>1</v>
      </c>
      <c r="AR55">
        <v>2</v>
      </c>
      <c r="AS55">
        <v>2</v>
      </c>
      <c r="AT55">
        <v>3</v>
      </c>
      <c r="AU55">
        <v>3</v>
      </c>
      <c r="AV55">
        <v>4</v>
      </c>
      <c r="AW55">
        <v>4</v>
      </c>
      <c r="AX55">
        <v>1</v>
      </c>
      <c r="AY55">
        <v>1</v>
      </c>
      <c r="AZ55">
        <v>2</v>
      </c>
      <c r="BA55">
        <v>2</v>
      </c>
      <c r="BB55">
        <v>3</v>
      </c>
      <c r="BC55">
        <v>3</v>
      </c>
      <c r="BD55">
        <v>4</v>
      </c>
      <c r="BE55">
        <v>4</v>
      </c>
      <c r="BF55">
        <v>1</v>
      </c>
      <c r="BG55">
        <v>1</v>
      </c>
      <c r="BH55">
        <v>2</v>
      </c>
      <c r="BI55">
        <v>2</v>
      </c>
      <c r="BJ55">
        <v>3</v>
      </c>
      <c r="BK55">
        <v>3</v>
      </c>
      <c r="BL55">
        <v>4</v>
      </c>
      <c r="BM55">
        <v>4</v>
      </c>
      <c r="BN55">
        <v>1</v>
      </c>
      <c r="BO55">
        <v>1</v>
      </c>
      <c r="BP55">
        <v>2</v>
      </c>
      <c r="BQ55">
        <v>2</v>
      </c>
      <c r="BR55">
        <v>3</v>
      </c>
      <c r="BS55">
        <v>3</v>
      </c>
      <c r="BT55">
        <v>4</v>
      </c>
      <c r="BU55">
        <v>4</v>
      </c>
    </row>
    <row r="56" spans="2:73" x14ac:dyDescent="0.25">
      <c r="D56" t="s">
        <v>22</v>
      </c>
      <c r="F56" t="s">
        <v>7</v>
      </c>
      <c r="G56" s="2">
        <f ca="1">G53+G54*(G59-G55)/G55/((1+G60)^G55)</f>
        <v>912.36750675799919</v>
      </c>
      <c r="H56" s="2">
        <f ca="1">H53+H54*(H59-H55)/H55/((1+H60)^H55)</f>
        <v>1039.3542214760325</v>
      </c>
      <c r="I56" s="2">
        <f t="shared" ref="I56:AL56" ca="1" si="19">I53+I54*(I59-I55)/I55/((1+I60)^I55)</f>
        <v>908.87977046789047</v>
      </c>
      <c r="J56" s="2">
        <f t="shared" ca="1" si="19"/>
        <v>1033.8639758455161</v>
      </c>
      <c r="K56" s="2">
        <f t="shared" ca="1" si="19"/>
        <v>906.47643304431836</v>
      </c>
      <c r="L56" s="2">
        <f t="shared" ca="1" si="19"/>
        <v>1030.0807446345311</v>
      </c>
      <c r="M56" s="2" t="e">
        <f t="shared" ca="1" si="19"/>
        <v>#N/A</v>
      </c>
      <c r="N56" s="2" t="e">
        <f t="shared" ca="1" si="19"/>
        <v>#N/A</v>
      </c>
      <c r="O56" s="2">
        <f t="shared" ca="1" si="19"/>
        <v>654.26074954191836</v>
      </c>
      <c r="P56" s="2">
        <f t="shared" ca="1" si="19"/>
        <v>827.22332912713489</v>
      </c>
      <c r="Q56" s="2">
        <f t="shared" ca="1" si="19"/>
        <v>651.4913585752065</v>
      </c>
      <c r="R56" s="2">
        <f t="shared" ca="1" si="19"/>
        <v>821.99432591554398</v>
      </c>
      <c r="S56" s="2">
        <f t="shared" ca="1" si="19"/>
        <v>649.58302021554391</v>
      </c>
      <c r="T56" s="2">
        <f t="shared" ca="1" si="19"/>
        <v>818.39111223736654</v>
      </c>
      <c r="U56" s="2" t="e">
        <f t="shared" ca="1" si="19"/>
        <v>#N/A</v>
      </c>
      <c r="V56" s="2" t="e">
        <f t="shared" ca="1" si="19"/>
        <v>#N/A</v>
      </c>
      <c r="W56" s="2">
        <f t="shared" ca="1" si="19"/>
        <v>460.67014855791354</v>
      </c>
      <c r="X56" s="2">
        <f t="shared" ca="1" si="19"/>
        <v>727.80276820188783</v>
      </c>
      <c r="Y56" s="2">
        <f t="shared" ca="1" si="19"/>
        <v>458.10761469572179</v>
      </c>
      <c r="Z56" s="2">
        <f t="shared" ca="1" si="19"/>
        <v>722.56425321524705</v>
      </c>
      <c r="AA56" s="2">
        <f t="shared" ca="1" si="19"/>
        <v>456.3418179100982</v>
      </c>
      <c r="AB56" s="2">
        <f t="shared" ca="1" si="19"/>
        <v>718.95448514102566</v>
      </c>
      <c r="AC56" s="2" t="e">
        <f t="shared" ca="1" si="19"/>
        <v>#N/A</v>
      </c>
      <c r="AD56" s="2" t="e">
        <f t="shared" ca="1" si="19"/>
        <v>#N/A</v>
      </c>
      <c r="AE56" s="2">
        <f t="shared" ca="1" si="19"/>
        <v>288.40422687593838</v>
      </c>
      <c r="AF56" s="2">
        <f t="shared" ca="1" si="19"/>
        <v>626.14084138549958</v>
      </c>
      <c r="AG56" s="2">
        <f t="shared" ca="1" si="19"/>
        <v>285.42838110048984</v>
      </c>
      <c r="AH56" s="2">
        <f t="shared" ca="1" si="19"/>
        <v>620.05740462682002</v>
      </c>
      <c r="AI56" s="2">
        <f t="shared" ca="1" si="19"/>
        <v>283.37777838170126</v>
      </c>
      <c r="AJ56" s="2">
        <f t="shared" ca="1" si="19"/>
        <v>615.86541589546619</v>
      </c>
      <c r="AK56" s="2" t="e">
        <f t="shared" ca="1" si="19"/>
        <v>#N/A</v>
      </c>
      <c r="AL56" s="2" t="e">
        <f t="shared" ca="1" si="19"/>
        <v>#N/A</v>
      </c>
      <c r="AO56" s="67" t="s">
        <v>48</v>
      </c>
      <c r="AP56" t="s">
        <v>32</v>
      </c>
      <c r="AQ56" t="s">
        <v>33</v>
      </c>
      <c r="AR56" t="str">
        <f>AP56</f>
        <v>Min</v>
      </c>
      <c r="AS56" t="str">
        <f t="shared" ref="AS56:BU56" si="20">AQ56</f>
        <v>Max</v>
      </c>
      <c r="AT56" t="str">
        <f t="shared" si="20"/>
        <v>Min</v>
      </c>
      <c r="AU56" t="str">
        <f t="shared" si="20"/>
        <v>Max</v>
      </c>
      <c r="AV56" t="str">
        <f t="shared" si="20"/>
        <v>Min</v>
      </c>
      <c r="AW56" t="str">
        <f t="shared" si="20"/>
        <v>Max</v>
      </c>
      <c r="AX56" t="str">
        <f t="shared" si="20"/>
        <v>Min</v>
      </c>
      <c r="AY56" t="str">
        <f t="shared" si="20"/>
        <v>Max</v>
      </c>
      <c r="AZ56" t="str">
        <f t="shared" si="20"/>
        <v>Min</v>
      </c>
      <c r="BA56" t="str">
        <f t="shared" si="20"/>
        <v>Max</v>
      </c>
      <c r="BB56" t="str">
        <f t="shared" si="20"/>
        <v>Min</v>
      </c>
      <c r="BC56" t="str">
        <f t="shared" si="20"/>
        <v>Max</v>
      </c>
      <c r="BD56" t="str">
        <f t="shared" si="20"/>
        <v>Min</v>
      </c>
      <c r="BE56" t="str">
        <f t="shared" si="20"/>
        <v>Max</v>
      </c>
      <c r="BF56" t="str">
        <f t="shared" si="20"/>
        <v>Min</v>
      </c>
      <c r="BG56" t="str">
        <f t="shared" si="20"/>
        <v>Max</v>
      </c>
      <c r="BH56" t="str">
        <f t="shared" si="20"/>
        <v>Min</v>
      </c>
      <c r="BI56" t="str">
        <f t="shared" si="20"/>
        <v>Max</v>
      </c>
      <c r="BJ56" t="str">
        <f t="shared" si="20"/>
        <v>Min</v>
      </c>
      <c r="BK56" t="str">
        <f t="shared" si="20"/>
        <v>Max</v>
      </c>
      <c r="BL56" t="str">
        <f t="shared" si="20"/>
        <v>Min</v>
      </c>
      <c r="BM56" t="str">
        <f t="shared" si="20"/>
        <v>Max</v>
      </c>
      <c r="BN56" t="str">
        <f t="shared" si="20"/>
        <v>Min</v>
      </c>
      <c r="BO56" t="str">
        <f t="shared" si="20"/>
        <v>Max</v>
      </c>
      <c r="BP56" t="str">
        <f t="shared" si="20"/>
        <v>Min</v>
      </c>
      <c r="BQ56" t="str">
        <f t="shared" si="20"/>
        <v>Max</v>
      </c>
      <c r="BR56" t="str">
        <f t="shared" si="20"/>
        <v>Min</v>
      </c>
      <c r="BS56" t="str">
        <f t="shared" si="20"/>
        <v>Max</v>
      </c>
      <c r="BT56" t="str">
        <f t="shared" si="20"/>
        <v>Min</v>
      </c>
      <c r="BU56" t="str">
        <f t="shared" si="20"/>
        <v>Max</v>
      </c>
    </row>
    <row r="57" spans="2:73" x14ac:dyDescent="0.25">
      <c r="B57" s="4"/>
      <c r="C57" s="2"/>
      <c r="D57" t="s">
        <v>17</v>
      </c>
      <c r="F57" t="s">
        <v>13</v>
      </c>
      <c r="G57" s="2">
        <f ca="1">-PMT(G60,G59,G56,0)</f>
        <v>64.552031094637442</v>
      </c>
      <c r="H57" s="2">
        <f t="shared" ref="H57:AL57" ca="1" si="21">-PMT(H60,H59,H56,0)</f>
        <v>73.536623702732825</v>
      </c>
      <c r="I57" s="2">
        <f t="shared" ca="1" si="21"/>
        <v>81.376692193910827</v>
      </c>
      <c r="J57" s="2">
        <f t="shared" ca="1" si="21"/>
        <v>92.567172541910722</v>
      </c>
      <c r="K57" s="2">
        <f t="shared" ca="1" si="21"/>
        <v>99.73140711670824</v>
      </c>
      <c r="L57" s="2">
        <f t="shared" ca="1" si="21"/>
        <v>113.33047210197662</v>
      </c>
      <c r="M57" s="2" t="e">
        <f t="shared" ca="1" si="21"/>
        <v>#N/A</v>
      </c>
      <c r="N57" s="2" t="e">
        <f t="shared" ca="1" si="21"/>
        <v>#N/A</v>
      </c>
      <c r="O57" s="2">
        <f t="shared" ca="1" si="21"/>
        <v>45.064937041336307</v>
      </c>
      <c r="P57" s="2">
        <f t="shared" ca="1" si="21"/>
        <v>56.978455871515656</v>
      </c>
      <c r="Q57" s="2">
        <f t="shared" ca="1" si="21"/>
        <v>57.270682382337526</v>
      </c>
      <c r="R57" s="2">
        <f t="shared" ca="1" si="21"/>
        <v>72.259094982544426</v>
      </c>
      <c r="S57" s="2">
        <f t="shared" ca="1" si="21"/>
        <v>70.590674646737781</v>
      </c>
      <c r="T57" s="2">
        <f t="shared" ca="1" si="21"/>
        <v>88.935176782423227</v>
      </c>
      <c r="U57" s="2" t="e">
        <f t="shared" ca="1" si="21"/>
        <v>#N/A</v>
      </c>
      <c r="V57" s="2" t="e">
        <f t="shared" ca="1" si="21"/>
        <v>#N/A</v>
      </c>
      <c r="W57" s="2">
        <f t="shared" ca="1" si="21"/>
        <v>30.964547367794093</v>
      </c>
      <c r="X57" s="2">
        <f ca="1">-PMT(X60,X59,X56,0)</f>
        <v>48.920216256569262</v>
      </c>
      <c r="Y57" s="2">
        <f t="shared" ref="Y57:AE57" ca="1" si="22">-PMT(Y60,Y59,Y56,0)</f>
        <v>39.619299639699989</v>
      </c>
      <c r="Z57" s="2">
        <f t="shared" ca="1" si="22"/>
        <v>62.490752693743161</v>
      </c>
      <c r="AA57" s="2">
        <f t="shared" ca="1" si="22"/>
        <v>49.063541993393216</v>
      </c>
      <c r="AB57" s="2">
        <f t="shared" ca="1" si="22"/>
        <v>77.298314966182573</v>
      </c>
      <c r="AC57" s="2" t="e">
        <f t="shared" ca="1" si="22"/>
        <v>#N/A</v>
      </c>
      <c r="AD57" s="2" t="e">
        <f t="shared" ca="1" si="22"/>
        <v>#N/A</v>
      </c>
      <c r="AE57" s="2">
        <f t="shared" ca="1" si="22"/>
        <v>18.761108841497464</v>
      </c>
      <c r="AF57" s="2">
        <f t="shared" ca="1" si="21"/>
        <v>40.731360294498586</v>
      </c>
      <c r="AG57" s="2">
        <f t="shared" ca="1" si="21"/>
        <v>24.167573750935322</v>
      </c>
      <c r="AH57" s="2">
        <f t="shared" ca="1" si="21"/>
        <v>52.501026696628308</v>
      </c>
      <c r="AI57" s="2">
        <f t="shared" ca="1" si="21"/>
        <v>30.060501702232365</v>
      </c>
      <c r="AJ57" s="2">
        <f t="shared" ca="1" si="21"/>
        <v>65.330540342986794</v>
      </c>
      <c r="AK57" s="2" t="e">
        <f t="shared" ca="1" si="21"/>
        <v>#N/A</v>
      </c>
      <c r="AL57" s="2" t="e">
        <f t="shared" ca="1" si="21"/>
        <v>#N/A</v>
      </c>
      <c r="AO57" s="67" t="s">
        <v>242</v>
      </c>
      <c r="AP57" s="77">
        <f ca="1">G50</f>
        <v>7.3475431998910654</v>
      </c>
      <c r="AQ57" s="77">
        <f t="shared" ref="AQ57:BU57" ca="1" si="23">H50</f>
        <v>11.688132467392395</v>
      </c>
      <c r="AR57" s="77">
        <f t="shared" ca="1" si="23"/>
        <v>8.8405444199742558</v>
      </c>
      <c r="AS57" s="77">
        <f t="shared" ca="1" si="23"/>
        <v>14.114942482851959</v>
      </c>
      <c r="AT57" s="77">
        <f t="shared" ca="1" si="23"/>
        <v>10.463406637578215</v>
      </c>
      <c r="AU57" s="77">
        <f t="shared" ca="1" si="23"/>
        <v>16.753489623343683</v>
      </c>
      <c r="AV57" s="77" t="e">
        <f t="shared" ca="1" si="23"/>
        <v>#N/A</v>
      </c>
      <c r="AW57" s="77" t="e">
        <f t="shared" ca="1" si="23"/>
        <v>#N/A</v>
      </c>
      <c r="AX57" s="77">
        <f t="shared" ca="1" si="23"/>
        <v>5.4549805112323764</v>
      </c>
      <c r="AY57" s="77">
        <f t="shared" ca="1" si="23"/>
        <v>9.348085050390214</v>
      </c>
      <c r="AZ57" s="77">
        <f t="shared" ca="1" si="23"/>
        <v>6.5306950729897801</v>
      </c>
      <c r="BA57" s="77">
        <f t="shared" ca="1" si="23"/>
        <v>11.283839821278955</v>
      </c>
      <c r="BB57" s="77">
        <f t="shared" ca="1" si="23"/>
        <v>7.7010082705162031</v>
      </c>
      <c r="BC57" s="77">
        <f t="shared" ca="1" si="23"/>
        <v>13.390151637061248</v>
      </c>
      <c r="BD57" s="77" t="e">
        <f t="shared" ca="1" si="23"/>
        <v>#N/A</v>
      </c>
      <c r="BE57" s="77" t="e">
        <f t="shared" ca="1" si="23"/>
        <v>#N/A</v>
      </c>
      <c r="BF57" s="77">
        <f t="shared" ca="1" si="23"/>
        <v>4.0010444252908384</v>
      </c>
      <c r="BG57" s="77">
        <f t="shared" ca="1" si="23"/>
        <v>8.0397636265582229</v>
      </c>
      <c r="BH57" s="77">
        <f t="shared" ca="1" si="23"/>
        <v>4.7579051187921291</v>
      </c>
      <c r="BI57" s="77">
        <f t="shared" ca="1" si="23"/>
        <v>9.747850275069867</v>
      </c>
      <c r="BJ57" s="77">
        <f t="shared" ca="1" si="23"/>
        <v>5.582238291823912</v>
      </c>
      <c r="BK57" s="77">
        <f t="shared" ca="1" si="23"/>
        <v>11.607707646778886</v>
      </c>
      <c r="BL57" s="77" t="e">
        <f t="shared" ca="1" si="23"/>
        <v>#N/A</v>
      </c>
      <c r="BM57" s="77" t="e">
        <f t="shared" ca="1" si="23"/>
        <v>#N/A</v>
      </c>
      <c r="BN57" s="77">
        <f t="shared" ca="1" si="23"/>
        <v>2.5561503751898154</v>
      </c>
      <c r="BO57" s="77">
        <f t="shared" ca="1" si="23"/>
        <v>6.4813449265864911</v>
      </c>
      <c r="BP57" s="77">
        <f t="shared" ca="1" si="23"/>
        <v>3.0275650815649575</v>
      </c>
      <c r="BQ57" s="77">
        <f t="shared" ca="1" si="23"/>
        <v>7.9611233326530337</v>
      </c>
      <c r="BR57" s="77">
        <f t="shared" ca="1" si="23"/>
        <v>3.5406452758237505</v>
      </c>
      <c r="BS57" s="77">
        <f t="shared" ca="1" si="23"/>
        <v>9.5707279310655622</v>
      </c>
      <c r="BT57" s="77" t="e">
        <f t="shared" ca="1" si="23"/>
        <v>#N/A</v>
      </c>
      <c r="BU57" s="77" t="e">
        <f t="shared" ca="1" si="23"/>
        <v>#N/A</v>
      </c>
    </row>
    <row r="58" spans="2:73" x14ac:dyDescent="0.25">
      <c r="D58" t="s">
        <v>12</v>
      </c>
      <c r="F58" t="s">
        <v>13</v>
      </c>
      <c r="G58" s="28">
        <f>VLOOKUP(G45,'Opex&amp;Lifetime'!$A$2:$C$38,2,0)</f>
        <v>19.722222222222221</v>
      </c>
      <c r="H58" s="28">
        <f>VLOOKUP(H45,'Opex&amp;Lifetime'!$A$2:$C$38,2,0)</f>
        <v>19.722222222222221</v>
      </c>
      <c r="I58" s="28">
        <f>VLOOKUP(I45,'Opex&amp;Lifetime'!$A$2:$C$38,2,0)</f>
        <v>19.722222222222221</v>
      </c>
      <c r="J58" s="28">
        <f>VLOOKUP(J45,'Opex&amp;Lifetime'!$A$2:$C$38,2,0)</f>
        <v>19.722222222222221</v>
      </c>
      <c r="K58" s="28">
        <f>VLOOKUP(K45,'Opex&amp;Lifetime'!$A$2:$C$38,2,0)</f>
        <v>19.722222222222221</v>
      </c>
      <c r="L58" s="28">
        <f>VLOOKUP(L45,'Opex&amp;Lifetime'!$A$2:$C$38,2,0)</f>
        <v>19.722222222222221</v>
      </c>
      <c r="M58" s="28">
        <f>VLOOKUP(M45,'Opex&amp;Lifetime'!$A$2:$C$38,2,0)</f>
        <v>19.722222222222221</v>
      </c>
      <c r="N58" s="28">
        <f>VLOOKUP(N45,'Opex&amp;Lifetime'!$A$2:$C$38,2,0)</f>
        <v>19.722222222222221</v>
      </c>
      <c r="O58" s="28">
        <f>VLOOKUP(O45,'Opex&amp;Lifetime'!$A$2:$C$38,2,0)</f>
        <v>16.944444444444443</v>
      </c>
      <c r="P58" s="28">
        <f>VLOOKUP(P45,'Opex&amp;Lifetime'!$A$2:$C$38,2,0)</f>
        <v>16.944444444444443</v>
      </c>
      <c r="Q58" s="28">
        <f>VLOOKUP(Q45,'Opex&amp;Lifetime'!$A$2:$C$38,2,0)</f>
        <v>16.944444444444443</v>
      </c>
      <c r="R58" s="28">
        <f>VLOOKUP(R45,'Opex&amp;Lifetime'!$A$2:$C$38,2,0)</f>
        <v>16.944444444444443</v>
      </c>
      <c r="S58" s="28">
        <f>VLOOKUP(S45,'Opex&amp;Lifetime'!$A$2:$C$38,2,0)</f>
        <v>16.944444444444443</v>
      </c>
      <c r="T58" s="28">
        <f>VLOOKUP(T45,'Opex&amp;Lifetime'!$A$2:$C$38,2,0)</f>
        <v>16.944444444444443</v>
      </c>
      <c r="U58" s="28">
        <f>VLOOKUP(U45,'Opex&amp;Lifetime'!$A$2:$C$38,2,0)</f>
        <v>16.944444444444443</v>
      </c>
      <c r="V58" s="28">
        <f>VLOOKUP(V45,'Opex&amp;Lifetime'!$A$2:$C$38,2,0)</f>
        <v>16.944444444444443</v>
      </c>
      <c r="W58" s="28">
        <f>VLOOKUP(W45,'Opex&amp;Lifetime'!$A$2:$C$38,2,0)</f>
        <v>14.166666666666668</v>
      </c>
      <c r="X58" s="28">
        <f>VLOOKUP(X45,'Opex&amp;Lifetime'!$A$2:$C$38,2,0)</f>
        <v>14.166666666666668</v>
      </c>
      <c r="Y58" s="28">
        <f>VLOOKUP(Y45,'Opex&amp;Lifetime'!$A$2:$C$38,2,0)</f>
        <v>14.166666666666668</v>
      </c>
      <c r="Z58" s="28">
        <f>VLOOKUP(Z45,'Opex&amp;Lifetime'!$A$2:$C$38,2,0)</f>
        <v>14.166666666666668</v>
      </c>
      <c r="AA58" s="28">
        <f>VLOOKUP(AA45,'Opex&amp;Lifetime'!$A$2:$C$38,2,0)</f>
        <v>14.166666666666668</v>
      </c>
      <c r="AB58" s="28">
        <f>VLOOKUP(AB45,'Opex&amp;Lifetime'!$A$2:$C$38,2,0)</f>
        <v>14.166666666666668</v>
      </c>
      <c r="AC58" s="28">
        <f>VLOOKUP(AC45,'Opex&amp;Lifetime'!$A$2:$C$38,2,0)</f>
        <v>14.166666666666668</v>
      </c>
      <c r="AD58" s="28">
        <f>VLOOKUP(AD45,'Opex&amp;Lifetime'!$A$2:$C$38,2,0)</f>
        <v>14.166666666666668</v>
      </c>
      <c r="AE58" s="28">
        <f>VLOOKUP(AE45,'Opex&amp;Lifetime'!$A$2:$C$38,2,0)</f>
        <v>10</v>
      </c>
      <c r="AF58" s="28">
        <f>VLOOKUP(AF45,'Opex&amp;Lifetime'!$A$2:$C$38,2,0)</f>
        <v>10</v>
      </c>
      <c r="AG58" s="28">
        <f>VLOOKUP(AG45,'Opex&amp;Lifetime'!$A$2:$C$38,2,0)</f>
        <v>10</v>
      </c>
      <c r="AH58" s="28">
        <f>VLOOKUP(AH45,'Opex&amp;Lifetime'!$A$2:$C$38,2,0)</f>
        <v>10</v>
      </c>
      <c r="AI58" s="28">
        <f>VLOOKUP(AI45,'Opex&amp;Lifetime'!$A$2:$C$38,2,0)</f>
        <v>10</v>
      </c>
      <c r="AJ58" s="28">
        <f>VLOOKUP(AJ45,'Opex&amp;Lifetime'!$A$2:$C$38,2,0)</f>
        <v>10</v>
      </c>
      <c r="AK58" s="28">
        <f>VLOOKUP(AK45,'Opex&amp;Lifetime'!$A$2:$C$38,2,0)</f>
        <v>10</v>
      </c>
      <c r="AL58" s="28">
        <f>VLOOKUP(AL45,'Opex&amp;Lifetime'!$A$2:$C$38,2,0)</f>
        <v>10</v>
      </c>
    </row>
    <row r="59" spans="2:73" x14ac:dyDescent="0.25">
      <c r="B59" s="4"/>
      <c r="D59" t="s">
        <v>0</v>
      </c>
      <c r="F59" t="s">
        <v>18</v>
      </c>
      <c r="G59" s="2">
        <f>VLOOKUP(G45,'Opex&amp;Lifetime'!$A$2:$C$38,3,0)</f>
        <v>25.138888888888889</v>
      </c>
      <c r="H59" s="2">
        <f>VLOOKUP(H45,'Opex&amp;Lifetime'!$A$2:$C$38,3,0)</f>
        <v>25.138888888888889</v>
      </c>
      <c r="I59" s="2">
        <f>VLOOKUP(I45,'Opex&amp;Lifetime'!$A$2:$C$38,3,0)</f>
        <v>25.138888888888889</v>
      </c>
      <c r="J59" s="2">
        <f>VLOOKUP(J45,'Opex&amp;Lifetime'!$A$2:$C$38,3,0)</f>
        <v>25.138888888888889</v>
      </c>
      <c r="K59" s="2">
        <f>VLOOKUP(K45,'Opex&amp;Lifetime'!$A$2:$C$38,3,0)</f>
        <v>25.138888888888889</v>
      </c>
      <c r="L59" s="2">
        <f>VLOOKUP(L45,'Opex&amp;Lifetime'!$A$2:$C$38,3,0)</f>
        <v>25.138888888888889</v>
      </c>
      <c r="M59" s="2">
        <f>VLOOKUP(M45,'Opex&amp;Lifetime'!$A$2:$C$38,3,0)</f>
        <v>25.138888888888889</v>
      </c>
      <c r="N59" s="2">
        <f>VLOOKUP(N45,'Opex&amp;Lifetime'!$A$2:$C$38,3,0)</f>
        <v>25.138888888888889</v>
      </c>
      <c r="O59" s="2">
        <f>VLOOKUP(O45,'Opex&amp;Lifetime'!$A$2:$C$38,3,0)</f>
        <v>26.527777777777779</v>
      </c>
      <c r="P59" s="2">
        <f>VLOOKUP(P45,'Opex&amp;Lifetime'!$A$2:$C$38,3,0)</f>
        <v>26.527777777777779</v>
      </c>
      <c r="Q59" s="2">
        <f>VLOOKUP(Q45,'Opex&amp;Lifetime'!$A$2:$C$38,3,0)</f>
        <v>26.527777777777779</v>
      </c>
      <c r="R59" s="2">
        <f>VLOOKUP(R45,'Opex&amp;Lifetime'!$A$2:$C$38,3,0)</f>
        <v>26.527777777777779</v>
      </c>
      <c r="S59" s="2">
        <f>VLOOKUP(S45,'Opex&amp;Lifetime'!$A$2:$C$38,3,0)</f>
        <v>26.527777777777779</v>
      </c>
      <c r="T59" s="2">
        <f>VLOOKUP(T45,'Opex&amp;Lifetime'!$A$2:$C$38,3,0)</f>
        <v>26.527777777777779</v>
      </c>
      <c r="U59" s="2">
        <f>VLOOKUP(U45,'Opex&amp;Lifetime'!$A$2:$C$38,3,0)</f>
        <v>26.527777777777779</v>
      </c>
      <c r="V59" s="2">
        <f>VLOOKUP(V45,'Opex&amp;Lifetime'!$A$2:$C$38,3,0)</f>
        <v>26.527777777777779</v>
      </c>
      <c r="W59" s="2">
        <f>VLOOKUP(W45,'Opex&amp;Lifetime'!$A$2:$C$38,3,0)</f>
        <v>27.916666666666668</v>
      </c>
      <c r="X59" s="2">
        <f>VLOOKUP(X45,'Opex&amp;Lifetime'!$A$2:$C$38,3,0)</f>
        <v>27.916666666666668</v>
      </c>
      <c r="Y59" s="2">
        <f>VLOOKUP(Y45,'Opex&amp;Lifetime'!$A$2:$C$38,3,0)</f>
        <v>27.916666666666668</v>
      </c>
      <c r="Z59" s="2">
        <f>VLOOKUP(Z45,'Opex&amp;Lifetime'!$A$2:$C$38,3,0)</f>
        <v>27.916666666666668</v>
      </c>
      <c r="AA59" s="2">
        <f>VLOOKUP(AA45,'Opex&amp;Lifetime'!$A$2:$C$38,3,0)</f>
        <v>27.916666666666668</v>
      </c>
      <c r="AB59" s="2">
        <f>VLOOKUP(AB45,'Opex&amp;Lifetime'!$A$2:$C$38,3,0)</f>
        <v>27.916666666666668</v>
      </c>
      <c r="AC59" s="2">
        <f>VLOOKUP(AC45,'Opex&amp;Lifetime'!$A$2:$C$38,3,0)</f>
        <v>27.916666666666668</v>
      </c>
      <c r="AD59" s="2">
        <f>VLOOKUP(AD45,'Opex&amp;Lifetime'!$A$2:$C$38,3,0)</f>
        <v>27.916666666666668</v>
      </c>
      <c r="AE59" s="2">
        <f>VLOOKUP(AE45,'Opex&amp;Lifetime'!$A$2:$C$38,3,0)</f>
        <v>30</v>
      </c>
      <c r="AF59" s="2">
        <f>VLOOKUP(AF45,'Opex&amp;Lifetime'!$A$2:$C$38,3,0)</f>
        <v>30</v>
      </c>
      <c r="AG59" s="2">
        <f>VLOOKUP(AG45,'Opex&amp;Lifetime'!$A$2:$C$38,3,0)</f>
        <v>30</v>
      </c>
      <c r="AH59" s="2">
        <f>VLOOKUP(AH45,'Opex&amp;Lifetime'!$A$2:$C$38,3,0)</f>
        <v>30</v>
      </c>
      <c r="AI59" s="2">
        <f>VLOOKUP(AI45,'Opex&amp;Lifetime'!$A$2:$C$38,3,0)</f>
        <v>30</v>
      </c>
      <c r="AJ59" s="2">
        <f>VLOOKUP(AJ45,'Opex&amp;Lifetime'!$A$2:$C$38,3,0)</f>
        <v>30</v>
      </c>
      <c r="AK59" s="2">
        <f>VLOOKUP(AK45,'Opex&amp;Lifetime'!$A$2:$C$38,3,0)</f>
        <v>30</v>
      </c>
      <c r="AL59" s="2">
        <f>VLOOKUP(AL45,'Opex&amp;Lifetime'!$A$2:$C$38,3,0)</f>
        <v>30</v>
      </c>
    </row>
    <row r="60" spans="2:73" x14ac:dyDescent="0.25">
      <c r="B60" s="4"/>
      <c r="D60" t="s">
        <v>1</v>
      </c>
      <c r="F60" t="s">
        <v>20</v>
      </c>
      <c r="G60" s="90">
        <f>VLOOKUP(G44,$G$4:$I$7,2,0)</f>
        <v>0.05</v>
      </c>
      <c r="H60" s="90">
        <f t="shared" ref="H60:AL60" si="24">VLOOKUP(H44,$G$4:$I$7,2,0)</f>
        <v>0.05</v>
      </c>
      <c r="I60" s="90">
        <f t="shared" si="24"/>
        <v>7.4999999999999997E-2</v>
      </c>
      <c r="J60" s="90">
        <f t="shared" si="24"/>
        <v>7.4999999999999997E-2</v>
      </c>
      <c r="K60" s="90">
        <f t="shared" si="24"/>
        <v>0.1</v>
      </c>
      <c r="L60" s="90">
        <f t="shared" si="24"/>
        <v>0.1</v>
      </c>
      <c r="M60" s="90" t="e">
        <f t="shared" si="24"/>
        <v>#N/A</v>
      </c>
      <c r="N60" s="90" t="e">
        <f t="shared" si="24"/>
        <v>#N/A</v>
      </c>
      <c r="O60" s="90">
        <f t="shared" si="24"/>
        <v>0.05</v>
      </c>
      <c r="P60" s="90">
        <f t="shared" si="24"/>
        <v>0.05</v>
      </c>
      <c r="Q60" s="90">
        <f t="shared" si="24"/>
        <v>7.4999999999999997E-2</v>
      </c>
      <c r="R60" s="90">
        <f t="shared" si="24"/>
        <v>7.4999999999999997E-2</v>
      </c>
      <c r="S60" s="90">
        <f t="shared" si="24"/>
        <v>0.1</v>
      </c>
      <c r="T60" s="90">
        <f t="shared" si="24"/>
        <v>0.1</v>
      </c>
      <c r="U60" s="90" t="e">
        <f t="shared" si="24"/>
        <v>#N/A</v>
      </c>
      <c r="V60" s="90" t="e">
        <f t="shared" si="24"/>
        <v>#N/A</v>
      </c>
      <c r="W60" s="90">
        <f t="shared" si="24"/>
        <v>0.05</v>
      </c>
      <c r="X60" s="90">
        <f t="shared" si="24"/>
        <v>0.05</v>
      </c>
      <c r="Y60" s="90">
        <f t="shared" si="24"/>
        <v>7.4999999999999997E-2</v>
      </c>
      <c r="Z60" s="90">
        <f t="shared" si="24"/>
        <v>7.4999999999999997E-2</v>
      </c>
      <c r="AA60" s="90">
        <f t="shared" si="24"/>
        <v>0.1</v>
      </c>
      <c r="AB60" s="90">
        <f t="shared" si="24"/>
        <v>0.1</v>
      </c>
      <c r="AC60" s="90" t="e">
        <f t="shared" si="24"/>
        <v>#N/A</v>
      </c>
      <c r="AD60" s="90" t="e">
        <f t="shared" si="24"/>
        <v>#N/A</v>
      </c>
      <c r="AE60" s="90">
        <f t="shared" si="24"/>
        <v>0.05</v>
      </c>
      <c r="AF60" s="90">
        <f t="shared" si="24"/>
        <v>0.05</v>
      </c>
      <c r="AG60" s="90">
        <f t="shared" si="24"/>
        <v>7.4999999999999997E-2</v>
      </c>
      <c r="AH60" s="90">
        <f t="shared" si="24"/>
        <v>7.4999999999999997E-2</v>
      </c>
      <c r="AI60" s="90">
        <f t="shared" si="24"/>
        <v>0.1</v>
      </c>
      <c r="AJ60" s="90">
        <f t="shared" si="24"/>
        <v>0.1</v>
      </c>
      <c r="AK60" s="90" t="e">
        <f t="shared" si="24"/>
        <v>#N/A</v>
      </c>
      <c r="AL60" s="90" t="e">
        <f t="shared" si="24"/>
        <v>#N/A</v>
      </c>
      <c r="AN60" t="s">
        <v>243</v>
      </c>
      <c r="AP60" s="70">
        <f>AP54</f>
        <v>2015</v>
      </c>
      <c r="AQ60" s="66"/>
      <c r="AR60" s="66"/>
      <c r="AS60" s="66"/>
      <c r="AX60" s="70">
        <f>AX54</f>
        <v>2025</v>
      </c>
      <c r="AY60" s="66"/>
      <c r="AZ60" s="66"/>
      <c r="BA60" s="66"/>
      <c r="BF60" s="70">
        <f>BF54</f>
        <v>2035</v>
      </c>
      <c r="BG60" s="66"/>
      <c r="BH60" s="66"/>
      <c r="BI60" s="66"/>
      <c r="BN60" s="70">
        <f>BN54</f>
        <v>2050</v>
      </c>
      <c r="BO60" s="66"/>
      <c r="BP60" s="66"/>
      <c r="BQ60" s="66"/>
    </row>
    <row r="61" spans="2:73" x14ac:dyDescent="0.25">
      <c r="B61" s="4"/>
      <c r="D61" t="s">
        <v>2</v>
      </c>
      <c r="F61" t="s">
        <v>21</v>
      </c>
      <c r="G61" s="3">
        <v>2E-3</v>
      </c>
      <c r="H61" s="3">
        <v>2E-3</v>
      </c>
      <c r="I61" s="3">
        <v>2E-3</v>
      </c>
      <c r="J61" s="3">
        <v>2E-3</v>
      </c>
      <c r="K61" s="3">
        <v>2E-3</v>
      </c>
      <c r="L61" s="3">
        <v>2E-3</v>
      </c>
      <c r="M61" s="3">
        <v>2E-3</v>
      </c>
      <c r="N61" s="3">
        <v>2E-3</v>
      </c>
      <c r="O61" s="3">
        <v>2E-3</v>
      </c>
      <c r="P61" s="3">
        <v>2E-3</v>
      </c>
      <c r="Q61" s="3">
        <v>2E-3</v>
      </c>
      <c r="R61" s="3">
        <v>2E-3</v>
      </c>
      <c r="S61" s="3">
        <v>2E-3</v>
      </c>
      <c r="T61" s="3">
        <v>2E-3</v>
      </c>
      <c r="U61" s="3">
        <v>2E-3</v>
      </c>
      <c r="V61" s="3">
        <v>2E-3</v>
      </c>
      <c r="W61" s="3">
        <v>2E-3</v>
      </c>
      <c r="X61" s="3">
        <v>2E-3</v>
      </c>
      <c r="Y61" s="3">
        <v>2E-3</v>
      </c>
      <c r="Z61" s="3">
        <v>2E-3</v>
      </c>
      <c r="AA61" s="3">
        <v>2E-3</v>
      </c>
      <c r="AB61" s="3">
        <v>2E-3</v>
      </c>
      <c r="AC61" s="3">
        <v>2E-3</v>
      </c>
      <c r="AD61" s="3">
        <v>2E-3</v>
      </c>
      <c r="AE61" s="3">
        <v>2E-3</v>
      </c>
      <c r="AF61" s="3">
        <v>2E-3</v>
      </c>
      <c r="AG61" s="3">
        <v>2E-3</v>
      </c>
      <c r="AH61" s="3">
        <v>2E-3</v>
      </c>
      <c r="AI61" s="3">
        <v>2E-3</v>
      </c>
      <c r="AJ61" s="3">
        <v>2E-3</v>
      </c>
      <c r="AK61" s="3">
        <v>2E-3</v>
      </c>
      <c r="AL61" s="3">
        <v>2E-3</v>
      </c>
      <c r="AP61" s="33">
        <v>1</v>
      </c>
      <c r="AQ61" s="33">
        <v>2</v>
      </c>
      <c r="AR61" s="33">
        <v>3</v>
      </c>
      <c r="AS61" s="33">
        <v>4</v>
      </c>
      <c r="AX61" s="33">
        <v>1</v>
      </c>
      <c r="AY61" s="33">
        <v>2</v>
      </c>
      <c r="AZ61" s="33">
        <v>3</v>
      </c>
      <c r="BA61" s="33">
        <v>4</v>
      </c>
      <c r="BF61" s="33">
        <v>1</v>
      </c>
      <c r="BG61" s="33">
        <v>2</v>
      </c>
      <c r="BH61" s="33">
        <v>3</v>
      </c>
      <c r="BI61" s="33">
        <v>4</v>
      </c>
      <c r="BN61" s="33">
        <v>1</v>
      </c>
      <c r="BO61" s="33">
        <v>2</v>
      </c>
      <c r="BP61" s="33">
        <v>3</v>
      </c>
      <c r="BQ61" s="33">
        <v>4</v>
      </c>
    </row>
    <row r="62" spans="2:73" x14ac:dyDescent="0.25">
      <c r="B62" s="4"/>
      <c r="D62" t="s">
        <v>14</v>
      </c>
      <c r="E62" s="4" t="s">
        <v>15</v>
      </c>
      <c r="F62" t="s">
        <v>16</v>
      </c>
      <c r="G62">
        <f>G48</f>
        <v>1150</v>
      </c>
      <c r="H62">
        <f t="shared" ref="H62:AL62" si="25">H48</f>
        <v>800</v>
      </c>
      <c r="I62">
        <f t="shared" si="25"/>
        <v>1150</v>
      </c>
      <c r="J62">
        <f t="shared" si="25"/>
        <v>800</v>
      </c>
      <c r="K62">
        <f t="shared" si="25"/>
        <v>1150</v>
      </c>
      <c r="L62">
        <f t="shared" si="25"/>
        <v>800</v>
      </c>
      <c r="M62">
        <f t="shared" si="25"/>
        <v>1150</v>
      </c>
      <c r="N62">
        <f t="shared" si="25"/>
        <v>800</v>
      </c>
      <c r="O62">
        <f t="shared" si="25"/>
        <v>1150</v>
      </c>
      <c r="P62">
        <f t="shared" si="25"/>
        <v>800</v>
      </c>
      <c r="Q62">
        <f t="shared" si="25"/>
        <v>1150</v>
      </c>
      <c r="R62">
        <f t="shared" si="25"/>
        <v>800</v>
      </c>
      <c r="S62">
        <f t="shared" si="25"/>
        <v>1150</v>
      </c>
      <c r="T62">
        <f t="shared" si="25"/>
        <v>800</v>
      </c>
      <c r="U62">
        <f t="shared" si="25"/>
        <v>1150</v>
      </c>
      <c r="V62">
        <f t="shared" si="25"/>
        <v>800</v>
      </c>
      <c r="W62">
        <f t="shared" si="25"/>
        <v>1150</v>
      </c>
      <c r="X62">
        <f>X48</f>
        <v>800</v>
      </c>
      <c r="Y62">
        <f t="shared" ref="Y62:AE62" si="26">Y48</f>
        <v>1150</v>
      </c>
      <c r="Z62">
        <f t="shared" si="26"/>
        <v>800</v>
      </c>
      <c r="AA62">
        <f t="shared" si="26"/>
        <v>1150</v>
      </c>
      <c r="AB62">
        <f t="shared" si="26"/>
        <v>800</v>
      </c>
      <c r="AC62">
        <f t="shared" si="26"/>
        <v>1150</v>
      </c>
      <c r="AD62">
        <f t="shared" si="26"/>
        <v>800</v>
      </c>
      <c r="AE62">
        <f t="shared" si="26"/>
        <v>1150</v>
      </c>
      <c r="AF62">
        <f t="shared" si="25"/>
        <v>800</v>
      </c>
      <c r="AG62">
        <f t="shared" si="25"/>
        <v>1150</v>
      </c>
      <c r="AH62">
        <f t="shared" si="25"/>
        <v>800</v>
      </c>
      <c r="AI62">
        <f t="shared" si="25"/>
        <v>1150</v>
      </c>
      <c r="AJ62">
        <f t="shared" si="25"/>
        <v>800</v>
      </c>
      <c r="AK62">
        <f t="shared" si="25"/>
        <v>1150</v>
      </c>
      <c r="AL62">
        <f t="shared" si="25"/>
        <v>800</v>
      </c>
      <c r="AP62" s="33">
        <f ca="1">AP57</f>
        <v>7.3475431998910654</v>
      </c>
      <c r="AX62" s="33">
        <f ca="1">AX57</f>
        <v>5.4549805112323764</v>
      </c>
      <c r="BF62" s="33">
        <f ca="1">BF57</f>
        <v>4.0010444252908384</v>
      </c>
      <c r="BN62" s="33">
        <f ca="1">BN57</f>
        <v>2.5561503751898154</v>
      </c>
    </row>
    <row r="63" spans="2:73" x14ac:dyDescent="0.25">
      <c r="B63" s="4"/>
      <c r="AP63" s="33">
        <f ca="1">AQ57-AP57</f>
        <v>4.3405892675013291</v>
      </c>
      <c r="AX63" s="33">
        <f ca="1">AY57-AX57</f>
        <v>3.8931045391578376</v>
      </c>
      <c r="BF63" s="33">
        <f ca="1">BG57-BF57</f>
        <v>4.0387192012673845</v>
      </c>
      <c r="BN63" s="33">
        <f ca="1">BO57-BN57</f>
        <v>3.9251945513966757</v>
      </c>
    </row>
    <row r="64" spans="2:73" x14ac:dyDescent="0.25">
      <c r="B64" s="4"/>
      <c r="D64" t="s">
        <v>43</v>
      </c>
      <c r="F64" t="s">
        <v>27</v>
      </c>
      <c r="G64" s="2">
        <f ca="1">-PV(G60,G59,G58+G57)</f>
        <v>1191.1180652065148</v>
      </c>
      <c r="H64" s="2">
        <f t="shared" ref="H64:AL64" ca="1" si="27">-PV(H60,H59,H58+H57)</f>
        <v>1318.104779924548</v>
      </c>
      <c r="I64" s="2">
        <f t="shared" ca="1" si="27"/>
        <v>1129.1532704491458</v>
      </c>
      <c r="J64" s="2">
        <f t="shared" ca="1" si="27"/>
        <v>1254.1374758267714</v>
      </c>
      <c r="K64" s="2">
        <f t="shared" ca="1" si="27"/>
        <v>1085.7352058678728</v>
      </c>
      <c r="L64" s="2">
        <f t="shared" ca="1" si="27"/>
        <v>1209.3395174580855</v>
      </c>
      <c r="M64" s="2" t="e">
        <f t="shared" ca="1" si="27"/>
        <v>#N/A</v>
      </c>
      <c r="N64" s="2" t="e">
        <f t="shared" ca="1" si="27"/>
        <v>#N/A</v>
      </c>
      <c r="O64" s="2">
        <f t="shared" ca="1" si="27"/>
        <v>900.26319957585042</v>
      </c>
      <c r="P64" s="2">
        <f t="shared" ca="1" si="27"/>
        <v>1073.2257791610671</v>
      </c>
      <c r="Q64" s="2">
        <f t="shared" ca="1" si="27"/>
        <v>844.24546368113295</v>
      </c>
      <c r="R64" s="2">
        <f t="shared" ca="1" si="27"/>
        <v>1014.7484310214704</v>
      </c>
      <c r="S64" s="2">
        <f t="shared" ca="1" si="27"/>
        <v>805.50762999125448</v>
      </c>
      <c r="T64" s="2">
        <f t="shared" ca="1" si="27"/>
        <v>974.31572201307711</v>
      </c>
      <c r="U64" s="2" t="e">
        <f t="shared" ca="1" si="27"/>
        <v>#N/A</v>
      </c>
      <c r="V64" s="2" t="e">
        <f t="shared" ca="1" si="27"/>
        <v>#N/A</v>
      </c>
      <c r="W64" s="2">
        <f t="shared" ca="1" si="27"/>
        <v>671.4324878353666</v>
      </c>
      <c r="X64" s="2">
        <f ca="1">-PV(X60,X59,X58+X57)</f>
        <v>938.56510747934101</v>
      </c>
      <c r="Y64" s="2">
        <f t="shared" ref="Y64:AE64" ca="1" si="28">-PV(Y60,Y59,Y58+Y57)</f>
        <v>621.91308157361118</v>
      </c>
      <c r="Z64" s="2">
        <f t="shared" ca="1" si="28"/>
        <v>886.36972009313649</v>
      </c>
      <c r="AA64" s="2">
        <f t="shared" ca="1" si="28"/>
        <v>588.10650830411032</v>
      </c>
      <c r="AB64" s="2">
        <f t="shared" ca="1" si="28"/>
        <v>850.71917553503761</v>
      </c>
      <c r="AC64" s="2" t="e">
        <f t="shared" ca="1" si="28"/>
        <v>#N/A</v>
      </c>
      <c r="AD64" s="2" t="e">
        <f t="shared" ca="1" si="28"/>
        <v>#N/A</v>
      </c>
      <c r="AE64" s="2">
        <f t="shared" ca="1" si="28"/>
        <v>442.12873714476672</v>
      </c>
      <c r="AF64" s="2">
        <f t="shared" ca="1" si="27"/>
        <v>779.86535165432792</v>
      </c>
      <c r="AG64" s="2">
        <f t="shared" ca="1" si="27"/>
        <v>403.53224375631117</v>
      </c>
      <c r="AH64" s="2">
        <f t="shared" ca="1" si="27"/>
        <v>738.16126728264135</v>
      </c>
      <c r="AI64" s="2">
        <f t="shared" ca="1" si="27"/>
        <v>377.64692305158451</v>
      </c>
      <c r="AJ64" s="2">
        <f t="shared" ca="1" si="27"/>
        <v>710.13456056534949</v>
      </c>
      <c r="AK64" s="2" t="e">
        <f t="shared" ca="1" si="27"/>
        <v>#N/A</v>
      </c>
      <c r="AL64" s="2" t="e">
        <f t="shared" ca="1" si="27"/>
        <v>#N/A</v>
      </c>
      <c r="AQ64" s="33">
        <f ca="1">AR57</f>
        <v>8.8405444199742558</v>
      </c>
      <c r="AY64" s="33">
        <f ca="1">AZ57</f>
        <v>6.5306950729897801</v>
      </c>
      <c r="BG64" s="33">
        <f ca="1">BH57</f>
        <v>4.7579051187921291</v>
      </c>
      <c r="BO64" s="33">
        <f ca="1">BP57</f>
        <v>3.0275650815649575</v>
      </c>
    </row>
    <row r="65" spans="2:74" x14ac:dyDescent="0.25">
      <c r="B65" s="4"/>
      <c r="D65" t="s">
        <v>42</v>
      </c>
      <c r="F65" t="s">
        <v>28</v>
      </c>
      <c r="G65" s="2">
        <f>NPV(G60,G78:G117)</f>
        <v>16211.106662485146</v>
      </c>
      <c r="H65" s="2">
        <f t="shared" ref="H65:AL65" si="29">NPV(H60,H78:H117)</f>
        <v>11277.291591294013</v>
      </c>
      <c r="I65" s="2">
        <f t="shared" si="29"/>
        <v>12772.440438147067</v>
      </c>
      <c r="J65" s="2">
        <f t="shared" si="29"/>
        <v>8885.1759569718761</v>
      </c>
      <c r="K65" s="2">
        <f t="shared" si="29"/>
        <v>10376.498242633235</v>
      </c>
      <c r="L65" s="2">
        <f t="shared" si="29"/>
        <v>7218.4335600926825</v>
      </c>
      <c r="M65" s="2" t="e">
        <f t="shared" si="29"/>
        <v>#N/A</v>
      </c>
      <c r="N65" s="2" t="e">
        <f t="shared" si="29"/>
        <v>#N/A</v>
      </c>
      <c r="O65" s="2">
        <f t="shared" si="29"/>
        <v>16503.508999200167</v>
      </c>
      <c r="P65" s="2">
        <f t="shared" si="29"/>
        <v>11480.701912487069</v>
      </c>
      <c r="Q65" s="2">
        <f t="shared" si="29"/>
        <v>12927.344704437926</v>
      </c>
      <c r="R65" s="2">
        <f t="shared" si="29"/>
        <v>8992.9354465655197</v>
      </c>
      <c r="S65" s="2">
        <f t="shared" si="29"/>
        <v>10459.768405589062</v>
      </c>
      <c r="T65" s="2">
        <f t="shared" si="29"/>
        <v>7276.3606299749963</v>
      </c>
      <c r="U65" s="2" t="e">
        <f t="shared" si="29"/>
        <v>#N/A</v>
      </c>
      <c r="V65" s="2" t="e">
        <f t="shared" si="29"/>
        <v>#N/A</v>
      </c>
      <c r="W65" s="2">
        <f t="shared" si="29"/>
        <v>16781.430458287396</v>
      </c>
      <c r="X65" s="2">
        <f>NPV(X60,X78:X117)</f>
        <v>11674.038579678187</v>
      </c>
      <c r="Y65" s="2">
        <f t="shared" ref="Y65:AE65" si="30">NPV(Y60,Y78:Y117)</f>
        <v>13071.153502352605</v>
      </c>
      <c r="Z65" s="2">
        <f t="shared" si="30"/>
        <v>9092.9763494626877</v>
      </c>
      <c r="AA65" s="2">
        <f t="shared" si="30"/>
        <v>10535.31715343444</v>
      </c>
      <c r="AB65" s="2">
        <f t="shared" si="30"/>
        <v>7328.9162806500417</v>
      </c>
      <c r="AC65" s="2" t="e">
        <f t="shared" si="30"/>
        <v>#N/A</v>
      </c>
      <c r="AD65" s="2" t="e">
        <f t="shared" si="30"/>
        <v>#N/A</v>
      </c>
      <c r="AE65" s="2">
        <f t="shared" si="30"/>
        <v>17296.663820567872</v>
      </c>
      <c r="AF65" s="2">
        <f t="shared" si="29"/>
        <v>12032.461788221124</v>
      </c>
      <c r="AG65" s="2">
        <f t="shared" si="29"/>
        <v>13328.606747826678</v>
      </c>
      <c r="AH65" s="2">
        <f t="shared" si="29"/>
        <v>9272.0742593576942</v>
      </c>
      <c r="AI65" s="2">
        <f t="shared" si="29"/>
        <v>10666.047955445716</v>
      </c>
      <c r="AJ65" s="2">
        <f t="shared" si="29"/>
        <v>7419.8594472665809</v>
      </c>
      <c r="AK65" s="2" t="e">
        <f t="shared" si="29"/>
        <v>#N/A</v>
      </c>
      <c r="AL65" s="2" t="e">
        <f t="shared" si="29"/>
        <v>#N/A</v>
      </c>
      <c r="AQ65" s="33">
        <f ca="1">AS57-AR57</f>
        <v>5.2743980628777027</v>
      </c>
      <c r="AY65" s="33">
        <f ca="1">BA57-AZ57</f>
        <v>4.7531447482891744</v>
      </c>
      <c r="BG65" s="33">
        <f ca="1">BI57-BH57</f>
        <v>4.9899451562777379</v>
      </c>
      <c r="BO65" s="33">
        <f ca="1">BQ57-BP57</f>
        <v>4.9335582510880762</v>
      </c>
    </row>
    <row r="66" spans="2:74" x14ac:dyDescent="0.25">
      <c r="B66" s="4"/>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R66" s="33">
        <f ca="1">AT57</f>
        <v>10.463406637578215</v>
      </c>
      <c r="AZ66" s="33">
        <f ca="1">BB57</f>
        <v>7.7010082705162031</v>
      </c>
      <c r="BH66" s="33">
        <f ca="1">BJ57</f>
        <v>5.582238291823912</v>
      </c>
      <c r="BP66" s="33">
        <f ca="1">BR57</f>
        <v>3.5406452758237505</v>
      </c>
    </row>
    <row r="67" spans="2:74" x14ac:dyDescent="0.25">
      <c r="B67" s="4"/>
      <c r="D67" t="s">
        <v>41</v>
      </c>
      <c r="F67" t="s">
        <v>30</v>
      </c>
      <c r="G67" s="1">
        <f ca="1">G56/SUM(G78:G117)*100</f>
        <v>3.128368472844238</v>
      </c>
      <c r="H67" s="1">
        <f t="shared" ref="H67:AL67" ca="1" si="31">H56/SUM(H78:H117)*100</f>
        <v>5.1229430542982826</v>
      </c>
      <c r="I67" s="1">
        <f t="shared" ca="1" si="31"/>
        <v>3.1164095591710175</v>
      </c>
      <c r="J67" s="1">
        <f t="shared" ca="1" si="31"/>
        <v>5.0958818126752838</v>
      </c>
      <c r="K67" s="1">
        <f t="shared" ca="1" si="31"/>
        <v>3.1081688831607264</v>
      </c>
      <c r="L67" s="1">
        <f t="shared" ca="1" si="31"/>
        <v>5.0772343894439675</v>
      </c>
      <c r="M67" s="1" t="e">
        <f t="shared" ca="1" si="31"/>
        <v>#N/A</v>
      </c>
      <c r="N67" s="1" t="e">
        <f t="shared" ca="1" si="31"/>
        <v>#N/A</v>
      </c>
      <c r="O67" s="1">
        <f t="shared" ca="1" si="31"/>
        <v>2.1624169002742164</v>
      </c>
      <c r="P67" s="1">
        <f t="shared" ca="1" si="31"/>
        <v>3.9302410482494103</v>
      </c>
      <c r="Q67" s="1">
        <f t="shared" ca="1" si="31"/>
        <v>2.1532637028157451</v>
      </c>
      <c r="R67" s="1">
        <f t="shared" ca="1" si="31"/>
        <v>3.9053974028395215</v>
      </c>
      <c r="S67" s="1">
        <f t="shared" ca="1" si="31"/>
        <v>2.1469563962514049</v>
      </c>
      <c r="T67" s="1">
        <f t="shared" ca="1" si="31"/>
        <v>3.8882780859574293</v>
      </c>
      <c r="U67" s="1" t="e">
        <f t="shared" ca="1" si="31"/>
        <v>#N/A</v>
      </c>
      <c r="V67" s="1" t="e">
        <f t="shared" ca="1" si="31"/>
        <v>#N/A</v>
      </c>
      <c r="W67" s="1">
        <f t="shared" ca="1" si="31"/>
        <v>1.4696540110635752</v>
      </c>
      <c r="X67" s="1">
        <f ca="1">X56/SUM(X78:X117)*100</f>
        <v>3.337694552258093</v>
      </c>
      <c r="Y67" s="1">
        <f t="shared" ref="Y67:AE67" ca="1" si="32">Y56/SUM(Y78:Y117)*100</f>
        <v>1.461478881459789</v>
      </c>
      <c r="Z67" s="1">
        <f t="shared" ca="1" si="32"/>
        <v>3.3136707868964539</v>
      </c>
      <c r="AA67" s="1">
        <f t="shared" ca="1" si="32"/>
        <v>1.4558455441644624</v>
      </c>
      <c r="AB67" s="1">
        <f t="shared" ca="1" si="32"/>
        <v>3.297116434862303</v>
      </c>
      <c r="AC67" s="1" t="e">
        <f t="shared" ca="1" si="32"/>
        <v>#N/A</v>
      </c>
      <c r="AD67" s="1" t="e">
        <f t="shared" ca="1" si="32"/>
        <v>#N/A</v>
      </c>
      <c r="AE67" s="1">
        <f t="shared" ca="1" si="32"/>
        <v>0.86044769832686452</v>
      </c>
      <c r="AF67" s="1">
        <f t="shared" ca="1" si="31"/>
        <v>2.685361399604719</v>
      </c>
      <c r="AG67" s="1">
        <f t="shared" ca="1" si="31"/>
        <v>0.85156932759077297</v>
      </c>
      <c r="AH67" s="1">
        <f t="shared" ca="1" si="31"/>
        <v>2.6592710615067499</v>
      </c>
      <c r="AI67" s="1">
        <f t="shared" ca="1" si="31"/>
        <v>0.84545139926261625</v>
      </c>
      <c r="AJ67" s="1">
        <f t="shared" ca="1" si="31"/>
        <v>2.6412926707315267</v>
      </c>
      <c r="AK67" s="1" t="e">
        <f t="shared" ca="1" si="31"/>
        <v>#N/A</v>
      </c>
      <c r="AL67" s="1" t="e">
        <f t="shared" ca="1" si="31"/>
        <v>#N/A</v>
      </c>
      <c r="AR67" s="33">
        <f ca="1">AU57-AR66</f>
        <v>6.2900829857654674</v>
      </c>
      <c r="AZ67" s="33">
        <f ca="1">BC57-AZ66</f>
        <v>5.6891433665450446</v>
      </c>
      <c r="BH67" s="33">
        <f ca="1">BK57-BH66</f>
        <v>6.025469354954974</v>
      </c>
      <c r="BP67" s="33">
        <f ca="1">BS57-BP66</f>
        <v>6.0300826552418112</v>
      </c>
    </row>
    <row r="68" spans="2:74" x14ac:dyDescent="0.25">
      <c r="B68" s="4"/>
      <c r="D68" t="s">
        <v>40</v>
      </c>
      <c r="F68" t="s">
        <v>30</v>
      </c>
      <c r="G68" s="1">
        <f ca="1">((G56/G65)-(G56/SUM(G78:G117)))*100</f>
        <v>2.4996711530336793</v>
      </c>
      <c r="H68" s="1">
        <f t="shared" ref="H68:AL68" ca="1" si="33">((H56/H65)-(H56/SUM(H78:H117)))*100</f>
        <v>4.093403025450213</v>
      </c>
      <c r="I68" s="1">
        <f t="shared" ca="1" si="33"/>
        <v>3.9995349219898917</v>
      </c>
      <c r="J68" s="1">
        <f t="shared" ca="1" si="33"/>
        <v>6.5399482581324913</v>
      </c>
      <c r="K68" s="1">
        <f t="shared" ca="1" si="33"/>
        <v>5.6276918267648846</v>
      </c>
      <c r="L68" s="1">
        <f t="shared" ca="1" si="33"/>
        <v>9.1929079628990973</v>
      </c>
      <c r="M68" s="1" t="e">
        <f t="shared" ca="1" si="33"/>
        <v>#N/A</v>
      </c>
      <c r="N68" s="1" t="e">
        <f t="shared" ca="1" si="33"/>
        <v>#N/A</v>
      </c>
      <c r="O68" s="1">
        <f t="shared" ca="1" si="33"/>
        <v>1.8019566736949728</v>
      </c>
      <c r="P68" s="1">
        <f t="shared" ca="1" si="33"/>
        <v>3.2750965298249701</v>
      </c>
      <c r="Q68" s="1">
        <f t="shared" ca="1" si="33"/>
        <v>2.8863741614979612</v>
      </c>
      <c r="R68" s="1">
        <f t="shared" ca="1" si="33"/>
        <v>5.2350476809675772</v>
      </c>
      <c r="S68" s="1">
        <f t="shared" ca="1" si="33"/>
        <v>4.063343822904943</v>
      </c>
      <c r="T68" s="1">
        <f t="shared" ca="1" si="33"/>
        <v>7.3589807272740257</v>
      </c>
      <c r="U68" s="1" t="e">
        <f t="shared" ca="1" si="33"/>
        <v>#N/A</v>
      </c>
      <c r="V68" s="1" t="e">
        <f t="shared" ca="1" si="33"/>
        <v>#N/A</v>
      </c>
      <c r="W68" s="1">
        <f t="shared" ca="1" si="33"/>
        <v>1.2754644679777316</v>
      </c>
      <c r="X68" s="1">
        <f ca="1">((X56/X65)-(X56/SUM(X78:X117)))*100</f>
        <v>2.896675526566427</v>
      </c>
      <c r="Y68" s="1">
        <f t="shared" ref="Y68:AE68" ca="1" si="34">((Y56/Y65)-(Y56/SUM(Y78:Y117)))*100</f>
        <v>2.0432432887241161</v>
      </c>
      <c r="Z68" s="1">
        <f t="shared" ca="1" si="34"/>
        <v>4.6327289995490917</v>
      </c>
      <c r="AA68" s="1">
        <f t="shared" ca="1" si="34"/>
        <v>2.8756976952465494</v>
      </c>
      <c r="AB68" s="1">
        <f t="shared" ca="1" si="34"/>
        <v>6.5127170740730405</v>
      </c>
      <c r="AC68" s="1" t="e">
        <f t="shared" ca="1" si="34"/>
        <v>#N/A</v>
      </c>
      <c r="AD68" s="1" t="e">
        <f t="shared" ca="1" si="34"/>
        <v>#N/A</v>
      </c>
      <c r="AE68" s="1">
        <f t="shared" ca="1" si="34"/>
        <v>0.8069503032056049</v>
      </c>
      <c r="AF68" s="1">
        <f t="shared" ca="1" si="33"/>
        <v>2.5184019898493362</v>
      </c>
      <c r="AG68" s="1">
        <f t="shared" ca="1" si="33"/>
        <v>1.2899026694507101</v>
      </c>
      <c r="AH68" s="1">
        <f t="shared" ca="1" si="33"/>
        <v>4.0280934621437909</v>
      </c>
      <c r="AI68" s="1">
        <f t="shared" ca="1" si="33"/>
        <v>1.811369379768462</v>
      </c>
      <c r="AJ68" s="1">
        <f t="shared" ca="1" si="33"/>
        <v>5.6589375461945677</v>
      </c>
      <c r="AK68" s="1" t="e">
        <f t="shared" ca="1" si="33"/>
        <v>#N/A</v>
      </c>
      <c r="AL68" s="1" t="e">
        <f t="shared" ca="1" si="33"/>
        <v>#N/A</v>
      </c>
      <c r="AS68" s="33" t="e">
        <f ca="1">AV57</f>
        <v>#N/A</v>
      </c>
      <c r="BA68" s="33" t="e">
        <f ca="1">BD57</f>
        <v>#N/A</v>
      </c>
      <c r="BI68" s="33" t="e">
        <f ca="1">BL57</f>
        <v>#N/A</v>
      </c>
      <c r="BQ68" s="33" t="e">
        <f ca="1">BT57</f>
        <v>#N/A</v>
      </c>
    </row>
    <row r="69" spans="2:74" x14ac:dyDescent="0.25">
      <c r="B69" s="4"/>
      <c r="D69" t="s">
        <v>44</v>
      </c>
      <c r="F69" t="s">
        <v>30</v>
      </c>
      <c r="G69" s="1">
        <f>-PV(G60,G59,G58)/G65*100</f>
        <v>1.719503574013145</v>
      </c>
      <c r="H69" s="1">
        <f t="shared" ref="H69:AL69" si="35">-PV(H60,H59,H58)/H65*100</f>
        <v>2.4717863876438964</v>
      </c>
      <c r="I69" s="1">
        <f t="shared" si="35"/>
        <v>1.7245999388133475</v>
      </c>
      <c r="J69" s="1">
        <f t="shared" si="35"/>
        <v>2.4791124120441861</v>
      </c>
      <c r="K69" s="1">
        <f t="shared" si="35"/>
        <v>1.7275459276526006</v>
      </c>
      <c r="L69" s="1">
        <f t="shared" si="35"/>
        <v>2.4833472710006141</v>
      </c>
      <c r="M69" s="1" t="e">
        <f t="shared" si="35"/>
        <v>#N/A</v>
      </c>
      <c r="N69" s="1" t="e">
        <f t="shared" si="35"/>
        <v>#N/A</v>
      </c>
      <c r="O69" s="1">
        <f t="shared" si="35"/>
        <v>1.4906069372631858</v>
      </c>
      <c r="P69" s="1">
        <f t="shared" si="35"/>
        <v>2.1427474723158304</v>
      </c>
      <c r="Q69" s="1">
        <f t="shared" si="35"/>
        <v>1.4910572086760747</v>
      </c>
      <c r="R69" s="1">
        <f t="shared" si="35"/>
        <v>2.1433947374718558</v>
      </c>
      <c r="S69" s="1">
        <f t="shared" si="35"/>
        <v>1.4907080513598538</v>
      </c>
      <c r="T69" s="1">
        <f t="shared" si="35"/>
        <v>2.1428928238297908</v>
      </c>
      <c r="U69" s="1" t="e">
        <f t="shared" si="35"/>
        <v>#N/A</v>
      </c>
      <c r="V69" s="1" t="e">
        <f t="shared" si="35"/>
        <v>#N/A</v>
      </c>
      <c r="W69" s="1">
        <f t="shared" si="35"/>
        <v>1.2559259462495305</v>
      </c>
      <c r="X69" s="1">
        <f>-PV(X60,X59,X58)/X65*100</f>
        <v>1.8053935477337</v>
      </c>
      <c r="Y69" s="1">
        <f t="shared" ref="Y69:AE69" si="36">-PV(Y60,Y59,Y58)/Y65*100</f>
        <v>1.2531829486082242</v>
      </c>
      <c r="Z69" s="1">
        <f t="shared" si="36"/>
        <v>1.8014504886243208</v>
      </c>
      <c r="AA69" s="1">
        <f t="shared" si="36"/>
        <v>1.2506950524128981</v>
      </c>
      <c r="AB69" s="1">
        <f t="shared" si="36"/>
        <v>1.7978741378435421</v>
      </c>
      <c r="AC69" s="1" t="e">
        <f t="shared" si="36"/>
        <v>#N/A</v>
      </c>
      <c r="AD69" s="1" t="e">
        <f t="shared" si="36"/>
        <v>#N/A</v>
      </c>
      <c r="AE69" s="1">
        <f t="shared" si="36"/>
        <v>0.88875237365734616</v>
      </c>
      <c r="AF69" s="1">
        <f t="shared" si="35"/>
        <v>1.2775815371324355</v>
      </c>
      <c r="AG69" s="1">
        <f t="shared" si="35"/>
        <v>0.88609308452347446</v>
      </c>
      <c r="AH69" s="1">
        <f t="shared" si="35"/>
        <v>1.2737588090024938</v>
      </c>
      <c r="AI69" s="1">
        <f t="shared" si="35"/>
        <v>0.88382449679267217</v>
      </c>
      <c r="AJ69" s="1">
        <f t="shared" si="35"/>
        <v>1.2704977141394669</v>
      </c>
      <c r="AK69" s="1" t="e">
        <f t="shared" si="35"/>
        <v>#N/A</v>
      </c>
      <c r="AL69" s="1" t="e">
        <f t="shared" si="35"/>
        <v>#N/A</v>
      </c>
      <c r="AS69" s="33" t="e">
        <f ca="1">AW57-AS68</f>
        <v>#N/A</v>
      </c>
      <c r="BA69" s="33" t="e">
        <f ca="1">BE57-BA68</f>
        <v>#N/A</v>
      </c>
      <c r="BI69" s="33" t="e">
        <f ca="1">BM57-BI68</f>
        <v>#N/A</v>
      </c>
      <c r="BQ69" s="33" t="e">
        <f ca="1">BU57-BQ68</f>
        <v>#N/A</v>
      </c>
    </row>
    <row r="70" spans="2:74" x14ac:dyDescent="0.25">
      <c r="B70" s="4"/>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N70" t="s">
        <v>56</v>
      </c>
      <c r="AO70" t="s">
        <v>57</v>
      </c>
      <c r="AP70" t="str">
        <f>H2</f>
        <v>Levelized Cost of electricity from large scale solar PV: United Kingdom</v>
      </c>
    </row>
    <row r="71" spans="2:74" x14ac:dyDescent="0.25">
      <c r="B71" s="4"/>
      <c r="D71" t="s">
        <v>45</v>
      </c>
      <c r="F71" t="s">
        <v>19</v>
      </c>
      <c r="G71" s="26">
        <f t="shared" ref="G71:N73" ca="1" si="37">G67/SUM(G$67:G$69)</f>
        <v>0.42577068112925426</v>
      </c>
      <c r="H71" s="26">
        <f t="shared" ca="1" si="37"/>
        <v>0.43830295974059957</v>
      </c>
      <c r="I71" s="26">
        <f t="shared" ca="1" si="37"/>
        <v>0.35251330813177362</v>
      </c>
      <c r="J71" s="26">
        <f t="shared" ca="1" si="37"/>
        <v>0.3610274585862604</v>
      </c>
      <c r="K71" s="26">
        <f t="shared" ca="1" si="37"/>
        <v>0.29705133240240023</v>
      </c>
      <c r="L71" s="26">
        <f t="shared" ca="1" si="37"/>
        <v>0.30305533375981214</v>
      </c>
      <c r="M71" s="26" t="e">
        <f t="shared" ca="1" si="37"/>
        <v>#N/A</v>
      </c>
      <c r="N71" s="26" t="e">
        <f t="shared" ca="1" si="37"/>
        <v>#N/A</v>
      </c>
      <c r="O71" s="26">
        <f t="shared" ref="O71:AL73" ca="1" si="38">O67/SUM(O$67:O$69)</f>
        <v>0.39641148044829383</v>
      </c>
      <c r="P71" s="26">
        <f t="shared" ca="1" si="38"/>
        <v>0.42043274393244345</v>
      </c>
      <c r="Q71" s="26">
        <f t="shared" ca="1" si="38"/>
        <v>0.32971432270990592</v>
      </c>
      <c r="R71" s="26">
        <f t="shared" ca="1" si="38"/>
        <v>0.34610535639426238</v>
      </c>
      <c r="S71" s="26">
        <f t="shared" ca="1" si="38"/>
        <v>0.27878900019769665</v>
      </c>
      <c r="T71" s="26">
        <f t="shared" ca="1" si="38"/>
        <v>0.29038342442631182</v>
      </c>
      <c r="U71" s="26" t="e">
        <f t="shared" ca="1" si="38"/>
        <v>#N/A</v>
      </c>
      <c r="V71" s="26" t="e">
        <f t="shared" ca="1" si="38"/>
        <v>#N/A</v>
      </c>
      <c r="W71" s="26">
        <f t="shared" ca="1" si="38"/>
        <v>0.36731759381970508</v>
      </c>
      <c r="X71" s="26">
        <f t="shared" ca="1" si="38"/>
        <v>0.4151483435697651</v>
      </c>
      <c r="Y71" s="26">
        <f t="shared" ca="1" si="38"/>
        <v>0.30716856367888418</v>
      </c>
      <c r="Z71" s="26">
        <f t="shared" ca="1" si="38"/>
        <v>0.33993862168473893</v>
      </c>
      <c r="AA71" s="26">
        <f t="shared" ca="1" si="38"/>
        <v>0.26079960547309194</v>
      </c>
      <c r="AB71" s="26">
        <f t="shared" ca="1" si="38"/>
        <v>0.28404544077031835</v>
      </c>
      <c r="AC71" s="26" t="e">
        <f t="shared" ca="1" si="38"/>
        <v>#N/A</v>
      </c>
      <c r="AD71" s="26" t="e">
        <f t="shared" ca="1" si="38"/>
        <v>#N/A</v>
      </c>
      <c r="AE71" s="26">
        <f t="shared" ca="1" si="38"/>
        <v>0.33661857560432806</v>
      </c>
      <c r="AF71" s="26">
        <f t="shared" ca="1" si="38"/>
        <v>0.41432163077594597</v>
      </c>
      <c r="AG71" s="26">
        <f t="shared" ca="1" si="38"/>
        <v>0.28127201386224016</v>
      </c>
      <c r="AH71" s="26">
        <f t="shared" ca="1" si="38"/>
        <v>0.33403213973580675</v>
      </c>
      <c r="AI71" s="26">
        <f t="shared" ca="1" si="38"/>
        <v>0.23878455292755002</v>
      </c>
      <c r="AJ71" s="26">
        <f t="shared" ca="1" si="38"/>
        <v>0.27597615246779433</v>
      </c>
      <c r="AK71" s="26" t="e">
        <f t="shared" ca="1" si="38"/>
        <v>#N/A</v>
      </c>
      <c r="AL71" s="26" t="e">
        <f t="shared" ca="1" si="38"/>
        <v>#N/A</v>
      </c>
      <c r="AO71" s="66" t="s">
        <v>3</v>
      </c>
      <c r="AQ71" s="70">
        <f>AP60</f>
        <v>2015</v>
      </c>
      <c r="AR71" s="66"/>
      <c r="AS71" s="66"/>
      <c r="AT71" s="66"/>
      <c r="AU71" s="66"/>
      <c r="AV71" s="66"/>
      <c r="AW71" s="66"/>
      <c r="AX71" s="66"/>
      <c r="AY71" s="70">
        <f>AX60</f>
        <v>2025</v>
      </c>
      <c r="AZ71" s="66"/>
      <c r="BA71" s="66"/>
      <c r="BB71" s="66"/>
      <c r="BC71" s="66"/>
      <c r="BD71" s="66"/>
      <c r="BE71" s="66"/>
      <c r="BF71" s="66"/>
      <c r="BG71" s="70">
        <f>BF60</f>
        <v>2035</v>
      </c>
      <c r="BH71" s="66"/>
      <c r="BI71" s="66"/>
      <c r="BJ71" s="66"/>
      <c r="BK71" s="66"/>
      <c r="BL71" s="66"/>
      <c r="BM71" s="66"/>
      <c r="BN71" s="66"/>
      <c r="BO71" s="66"/>
      <c r="BP71" s="66"/>
      <c r="BQ71" s="66"/>
      <c r="BR71" s="66"/>
      <c r="BS71" s="70">
        <f>BN60</f>
        <v>2050</v>
      </c>
      <c r="BT71" s="66"/>
      <c r="BU71" s="66"/>
    </row>
    <row r="72" spans="2:74" x14ac:dyDescent="0.25">
      <c r="B72" s="4"/>
      <c r="D72" t="s">
        <v>46</v>
      </c>
      <c r="F72" t="s">
        <v>19</v>
      </c>
      <c r="G72" s="26">
        <f t="shared" ca="1" si="37"/>
        <v>0.34020502976705741</v>
      </c>
      <c r="H72" s="26">
        <f t="shared" ca="1" si="37"/>
        <v>0.35021873998006164</v>
      </c>
      <c r="I72" s="26">
        <f t="shared" ca="1" si="37"/>
        <v>0.45240821514943963</v>
      </c>
      <c r="J72" s="26">
        <f t="shared" ca="1" si="37"/>
        <v>0.46333509796995487</v>
      </c>
      <c r="K72" s="26">
        <f t="shared" ca="1" si="37"/>
        <v>0.53784508446356549</v>
      </c>
      <c r="L72" s="26">
        <f t="shared" ca="1" si="37"/>
        <v>0.54871600899731643</v>
      </c>
      <c r="M72" s="26" t="e">
        <f t="shared" ca="1" si="37"/>
        <v>#N/A</v>
      </c>
      <c r="N72" s="26" t="e">
        <f t="shared" ca="1" si="37"/>
        <v>#N/A</v>
      </c>
      <c r="O72" s="26">
        <f t="shared" ca="1" si="38"/>
        <v>0.33033237607074045</v>
      </c>
      <c r="P72" s="26">
        <f t="shared" ca="1" si="38"/>
        <v>0.35034945790188976</v>
      </c>
      <c r="Q72" s="26">
        <f t="shared" ca="1" si="38"/>
        <v>0.44197043794552276</v>
      </c>
      <c r="R72" s="26">
        <f t="shared" ca="1" si="38"/>
        <v>0.46394204135150663</v>
      </c>
      <c r="S72" s="26">
        <f t="shared" ca="1" si="38"/>
        <v>0.52763789885302581</v>
      </c>
      <c r="T72" s="26">
        <f t="shared" ca="1" si="38"/>
        <v>0.54958158254950962</v>
      </c>
      <c r="U72" s="26" t="e">
        <f t="shared" ca="1" si="38"/>
        <v>#N/A</v>
      </c>
      <c r="V72" s="26" t="e">
        <f t="shared" ca="1" si="38"/>
        <v>#N/A</v>
      </c>
      <c r="W72" s="26">
        <f t="shared" ca="1" si="38"/>
        <v>0.31878288076869271</v>
      </c>
      <c r="X72" s="26">
        <f t="shared" ca="1" si="38"/>
        <v>0.36029361821007638</v>
      </c>
      <c r="Y72" s="26">
        <f t="shared" ca="1" si="38"/>
        <v>0.42944178955019313</v>
      </c>
      <c r="Z72" s="26">
        <f t="shared" ca="1" si="38"/>
        <v>0.47525647900002105</v>
      </c>
      <c r="AA72" s="26">
        <f t="shared" ca="1" si="38"/>
        <v>0.51515136848573329</v>
      </c>
      <c r="AB72" s="26">
        <f t="shared" ca="1" si="38"/>
        <v>0.56106832393218542</v>
      </c>
      <c r="AC72" s="26" t="e">
        <f t="shared" ca="1" si="38"/>
        <v>#N/A</v>
      </c>
      <c r="AD72" s="26" t="e">
        <f t="shared" ca="1" si="38"/>
        <v>#N/A</v>
      </c>
      <c r="AE72" s="26">
        <f t="shared" ca="1" si="38"/>
        <v>0.31568968361091904</v>
      </c>
      <c r="AF72" s="26">
        <f t="shared" ca="1" si="38"/>
        <v>0.38856163626145646</v>
      </c>
      <c r="AG72" s="26">
        <f t="shared" ca="1" si="38"/>
        <v>0.42605282948499179</v>
      </c>
      <c r="AH72" s="26">
        <f t="shared" ca="1" si="38"/>
        <v>0.50597048856438631</v>
      </c>
      <c r="AI72" s="26">
        <f t="shared" ca="1" si="38"/>
        <v>0.511593011628943</v>
      </c>
      <c r="AJ72" s="26">
        <f t="shared" ca="1" si="38"/>
        <v>0.59127556304534168</v>
      </c>
      <c r="AK72" s="26" t="e">
        <f t="shared" ca="1" si="38"/>
        <v>#N/A</v>
      </c>
      <c r="AL72" s="26" t="e">
        <f t="shared" ca="1" si="38"/>
        <v>#N/A</v>
      </c>
      <c r="AO72" s="34" t="s">
        <v>237</v>
      </c>
      <c r="AQ72" s="33">
        <f>AP61</f>
        <v>1</v>
      </c>
      <c r="AR72" s="33">
        <f>AQ61</f>
        <v>2</v>
      </c>
      <c r="AS72" s="33">
        <f>AR61</f>
        <v>3</v>
      </c>
      <c r="AT72" s="33"/>
      <c r="AU72" s="33">
        <v>1</v>
      </c>
      <c r="AV72" s="33">
        <v>2</v>
      </c>
      <c r="AW72" s="33">
        <v>3</v>
      </c>
      <c r="AX72" s="33"/>
      <c r="AY72" s="33">
        <f>AX61</f>
        <v>1</v>
      </c>
      <c r="AZ72" s="33">
        <f>AY61</f>
        <v>2</v>
      </c>
      <c r="BA72" s="33">
        <f>AZ61</f>
        <v>3</v>
      </c>
      <c r="BB72" s="33"/>
      <c r="BC72" s="33">
        <v>1</v>
      </c>
      <c r="BD72" s="33">
        <v>2</v>
      </c>
      <c r="BE72" s="33">
        <v>3</v>
      </c>
      <c r="BF72" s="33"/>
      <c r="BG72" s="33">
        <f>BF61</f>
        <v>1</v>
      </c>
      <c r="BH72" s="33">
        <f>BG61</f>
        <v>2</v>
      </c>
      <c r="BI72" s="33">
        <f>BH61</f>
        <v>3</v>
      </c>
      <c r="BJ72" s="33"/>
      <c r="BK72" s="33">
        <v>1</v>
      </c>
      <c r="BL72" s="33">
        <v>2</v>
      </c>
      <c r="BM72" s="33">
        <v>3</v>
      </c>
      <c r="BN72" s="33"/>
      <c r="BO72" s="33">
        <v>1</v>
      </c>
      <c r="BP72" s="33">
        <v>2</v>
      </c>
      <c r="BQ72" s="33">
        <v>3</v>
      </c>
      <c r="BR72" s="33"/>
      <c r="BS72" s="33">
        <f>BN61</f>
        <v>1</v>
      </c>
      <c r="BT72" s="33">
        <f>BO61</f>
        <v>2</v>
      </c>
      <c r="BU72" s="33">
        <f>BP61</f>
        <v>3</v>
      </c>
      <c r="BV72" s="33"/>
    </row>
    <row r="73" spans="2:74" x14ac:dyDescent="0.25">
      <c r="B73" s="4"/>
      <c r="D73" t="s">
        <v>47</v>
      </c>
      <c r="F73" t="s">
        <v>19</v>
      </c>
      <c r="G73" s="26">
        <f t="shared" ca="1" si="37"/>
        <v>0.23402428910368828</v>
      </c>
      <c r="H73" s="26">
        <f t="shared" ca="1" si="37"/>
        <v>0.2114783002793387</v>
      </c>
      <c r="I73" s="26">
        <f t="shared" ca="1" si="37"/>
        <v>0.19507847671878667</v>
      </c>
      <c r="J73" s="26">
        <f t="shared" ca="1" si="37"/>
        <v>0.17563744344378476</v>
      </c>
      <c r="K73" s="26">
        <f t="shared" ca="1" si="37"/>
        <v>0.16510358313403431</v>
      </c>
      <c r="L73" s="26">
        <f t="shared" ca="1" si="37"/>
        <v>0.14822865724287149</v>
      </c>
      <c r="M73" s="26" t="e">
        <f t="shared" ca="1" si="37"/>
        <v>#N/A</v>
      </c>
      <c r="N73" s="26" t="e">
        <f t="shared" ca="1" si="37"/>
        <v>#N/A</v>
      </c>
      <c r="O73" s="26">
        <f t="shared" ca="1" si="38"/>
        <v>0.27325614348096577</v>
      </c>
      <c r="P73" s="26">
        <f t="shared" ca="1" si="38"/>
        <v>0.22921779816566679</v>
      </c>
      <c r="Q73" s="26">
        <f t="shared" ca="1" si="38"/>
        <v>0.22831523934457135</v>
      </c>
      <c r="R73" s="26">
        <f t="shared" ca="1" si="38"/>
        <v>0.18995260225423116</v>
      </c>
      <c r="S73" s="26">
        <f t="shared" ca="1" si="38"/>
        <v>0.19357310094927752</v>
      </c>
      <c r="T73" s="26">
        <f t="shared" ca="1" si="38"/>
        <v>0.16003499302417867</v>
      </c>
      <c r="U73" s="26" t="e">
        <f t="shared" ca="1" si="38"/>
        <v>#N/A</v>
      </c>
      <c r="V73" s="26" t="e">
        <f t="shared" ca="1" si="38"/>
        <v>#N/A</v>
      </c>
      <c r="W73" s="26">
        <f t="shared" ca="1" si="38"/>
        <v>0.31389952541160215</v>
      </c>
      <c r="X73" s="26">
        <f t="shared" ca="1" si="38"/>
        <v>0.22455803822015835</v>
      </c>
      <c r="Y73" s="26">
        <f t="shared" ca="1" si="38"/>
        <v>0.26338964677092275</v>
      </c>
      <c r="Z73" s="26">
        <f t="shared" ca="1" si="38"/>
        <v>0.18480489931523994</v>
      </c>
      <c r="AA73" s="26">
        <f t="shared" ca="1" si="38"/>
        <v>0.22404902604117474</v>
      </c>
      <c r="AB73" s="26">
        <f t="shared" ca="1" si="38"/>
        <v>0.15488623529749637</v>
      </c>
      <c r="AC73" s="26" t="e">
        <f t="shared" ca="1" si="38"/>
        <v>#N/A</v>
      </c>
      <c r="AD73" s="26" t="e">
        <f t="shared" ca="1" si="38"/>
        <v>#N/A</v>
      </c>
      <c r="AE73" s="26">
        <f t="shared" ca="1" si="38"/>
        <v>0.34769174078475285</v>
      </c>
      <c r="AF73" s="26">
        <f t="shared" ca="1" si="38"/>
        <v>0.19711673296259752</v>
      </c>
      <c r="AG73" s="26">
        <f t="shared" ca="1" si="38"/>
        <v>0.29267515665276805</v>
      </c>
      <c r="AH73" s="26">
        <f t="shared" ca="1" si="38"/>
        <v>0.15999737169980699</v>
      </c>
      <c r="AI73" s="26">
        <f t="shared" ca="1" si="38"/>
        <v>0.24962243544350698</v>
      </c>
      <c r="AJ73" s="26">
        <f t="shared" ca="1" si="38"/>
        <v>0.13274828448686407</v>
      </c>
      <c r="AK73" s="26" t="e">
        <f t="shared" ca="1" si="38"/>
        <v>#N/A</v>
      </c>
      <c r="AL73" s="26" t="e">
        <f t="shared" ca="1" si="38"/>
        <v>#N/A</v>
      </c>
      <c r="AO73" t="s">
        <v>245</v>
      </c>
      <c r="AQ73" t="str">
        <f>VLOOKUP(AQ72,$G$4:$J$7,4,0)&amp;" "&amp;AP54</f>
        <v>5% WACC,  2015</v>
      </c>
      <c r="AR73" t="str">
        <f>VLOOKUP(AR72,$G$4:$J$7,4,0)&amp;" "&amp;AQ54</f>
        <v>7,5% WACC,  2015</v>
      </c>
      <c r="AS73" t="str">
        <f>VLOOKUP(AS72,$G$4:$J$7,4,0)&amp;" "&amp;AR54</f>
        <v>10% WACC,  2015</v>
      </c>
      <c r="AY73" t="str">
        <f>VLOOKUP(AY72,$G$4:$J$7,4,0)&amp;" "&amp;AZ54</f>
        <v>5% WACC,  2025</v>
      </c>
      <c r="AZ73" t="str">
        <f>VLOOKUP(AZ72,$G$4:$J$7,4,0)&amp;" "&amp;BA54</f>
        <v>7,5% WACC,  2025</v>
      </c>
      <c r="BA73" t="str">
        <f>VLOOKUP(BA72,$G$4:$J$7,4,0)&amp;" "&amp;BB54</f>
        <v>10% WACC,  2025</v>
      </c>
      <c r="BG73" t="str">
        <f>VLOOKUP(BG72,$G$4:$J$7,4,0)&amp;" "&amp;BJ54</f>
        <v>5% WACC,  2035</v>
      </c>
      <c r="BH73" t="str">
        <f>VLOOKUP(BH72,$G$4:$J$7,4,0)&amp;" "&amp;BK54</f>
        <v>7,5% WACC,  2035</v>
      </c>
      <c r="BI73" t="str">
        <f>VLOOKUP(BI72,$G$4:$J$7,4,0)&amp;" "&amp;BL54</f>
        <v>10% WACC,  2035</v>
      </c>
      <c r="BS73" t="str">
        <f>VLOOKUP(BS72,$G$4:$J$7,4,0)&amp;" "&amp;BY54</f>
        <v xml:space="preserve">5% WACC,  </v>
      </c>
      <c r="BT73" t="str">
        <f>VLOOKUP(BT72,$G$4:$J$7,4,0)&amp;" "&amp;BZ54</f>
        <v xml:space="preserve">7,5% WACC,  </v>
      </c>
      <c r="BU73" t="str">
        <f>VLOOKUP(BU72,$G$4:$J$7,4,0)&amp;" "&amp;CA54</f>
        <v xml:space="preserve">10% WACC,  </v>
      </c>
    </row>
    <row r="74" spans="2:74" x14ac:dyDescent="0.25">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O74" s="33" t="s">
        <v>32</v>
      </c>
      <c r="AQ74" s="33">
        <f t="shared" ref="AQ74:AS81" ca="1" si="39">AP62</f>
        <v>7.3475431998910654</v>
      </c>
      <c r="AR74" s="33">
        <f t="shared" si="39"/>
        <v>0</v>
      </c>
      <c r="AS74" s="33">
        <f t="shared" si="39"/>
        <v>0</v>
      </c>
      <c r="AT74" s="33"/>
      <c r="AU74" s="33"/>
      <c r="AV74" s="33"/>
      <c r="AW74" s="33"/>
      <c r="AX74" s="33"/>
      <c r="AY74" s="33">
        <f t="shared" ref="AY74:BA81" ca="1" si="40">AX62</f>
        <v>5.4549805112323764</v>
      </c>
      <c r="AZ74" s="33">
        <f t="shared" si="40"/>
        <v>0</v>
      </c>
      <c r="BA74" s="33">
        <f t="shared" si="40"/>
        <v>0</v>
      </c>
      <c r="BB74" s="33"/>
      <c r="BC74" s="33"/>
      <c r="BG74" s="33">
        <f t="shared" ref="BG74:BI81" ca="1" si="41">BF62</f>
        <v>4.0010444252908384</v>
      </c>
      <c r="BH74" s="33">
        <f t="shared" si="41"/>
        <v>0</v>
      </c>
      <c r="BI74" s="33">
        <f t="shared" si="41"/>
        <v>0</v>
      </c>
      <c r="BJ74" s="33"/>
      <c r="BK74" s="33"/>
      <c r="BO74" s="33"/>
      <c r="BS74" s="33">
        <f t="shared" ref="BS74:BU81" ca="1" si="42">BN62</f>
        <v>2.5561503751898154</v>
      </c>
      <c r="BT74" s="33">
        <f t="shared" si="42"/>
        <v>0</v>
      </c>
      <c r="BU74" s="33">
        <f t="shared" si="42"/>
        <v>0</v>
      </c>
      <c r="BV74" s="33"/>
    </row>
    <row r="75" spans="2:74" x14ac:dyDescent="0.25">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O75" s="33" t="s">
        <v>33</v>
      </c>
      <c r="AQ75" s="33">
        <f t="shared" ca="1" si="39"/>
        <v>4.3405892675013291</v>
      </c>
      <c r="AR75" s="33">
        <f t="shared" si="39"/>
        <v>0</v>
      </c>
      <c r="AS75" s="33">
        <f t="shared" si="39"/>
        <v>0</v>
      </c>
      <c r="AT75" s="33"/>
      <c r="AU75" s="33"/>
      <c r="AV75" s="33"/>
      <c r="AW75" s="33"/>
      <c r="AX75" s="33"/>
      <c r="AY75" s="33">
        <f t="shared" ca="1" si="40"/>
        <v>3.8931045391578376</v>
      </c>
      <c r="AZ75" s="33">
        <f t="shared" si="40"/>
        <v>0</v>
      </c>
      <c r="BA75" s="33">
        <f t="shared" si="40"/>
        <v>0</v>
      </c>
      <c r="BB75" s="33"/>
      <c r="BC75" s="33"/>
      <c r="BG75" s="33">
        <f t="shared" ca="1" si="41"/>
        <v>4.0387192012673845</v>
      </c>
      <c r="BH75" s="33">
        <f t="shared" si="41"/>
        <v>0</v>
      </c>
      <c r="BI75" s="33">
        <f t="shared" si="41"/>
        <v>0</v>
      </c>
      <c r="BJ75" s="33"/>
      <c r="BK75" s="33"/>
      <c r="BO75" s="33"/>
      <c r="BS75" s="33">
        <f t="shared" ca="1" si="42"/>
        <v>3.9251945513966757</v>
      </c>
      <c r="BT75" s="33">
        <f t="shared" si="42"/>
        <v>0</v>
      </c>
      <c r="BU75" s="33">
        <f t="shared" si="42"/>
        <v>0</v>
      </c>
      <c r="BV75" s="33"/>
    </row>
    <row r="76" spans="2:74" x14ac:dyDescent="0.25">
      <c r="D76" t="s">
        <v>3</v>
      </c>
      <c r="G76" t="s">
        <v>31</v>
      </c>
      <c r="H76" t="s">
        <v>31</v>
      </c>
      <c r="I76" t="s">
        <v>31</v>
      </c>
      <c r="J76" t="s">
        <v>31</v>
      </c>
      <c r="K76" t="s">
        <v>31</v>
      </c>
      <c r="L76" t="s">
        <v>31</v>
      </c>
      <c r="M76" t="s">
        <v>31</v>
      </c>
      <c r="N76" t="s">
        <v>31</v>
      </c>
      <c r="O76" t="s">
        <v>31</v>
      </c>
      <c r="P76" t="s">
        <v>31</v>
      </c>
      <c r="Q76" t="s">
        <v>31</v>
      </c>
      <c r="R76" t="s">
        <v>31</v>
      </c>
      <c r="S76" t="s">
        <v>31</v>
      </c>
      <c r="T76" t="s">
        <v>31</v>
      </c>
      <c r="U76" t="s">
        <v>31</v>
      </c>
      <c r="V76" t="s">
        <v>31</v>
      </c>
      <c r="W76" t="s">
        <v>31</v>
      </c>
      <c r="X76" t="s">
        <v>31</v>
      </c>
      <c r="Y76" t="s">
        <v>31</v>
      </c>
      <c r="Z76" t="s">
        <v>31</v>
      </c>
      <c r="AA76" t="s">
        <v>31</v>
      </c>
      <c r="AB76" t="s">
        <v>31</v>
      </c>
      <c r="AC76" t="s">
        <v>31</v>
      </c>
      <c r="AD76" t="s">
        <v>31</v>
      </c>
      <c r="AE76" t="s">
        <v>31</v>
      </c>
      <c r="AF76" t="s">
        <v>31</v>
      </c>
      <c r="AG76" t="s">
        <v>31</v>
      </c>
      <c r="AH76" t="s">
        <v>31</v>
      </c>
      <c r="AI76" t="s">
        <v>31</v>
      </c>
      <c r="AJ76" t="s">
        <v>31</v>
      </c>
      <c r="AK76" t="s">
        <v>31</v>
      </c>
      <c r="AL76" t="s">
        <v>31</v>
      </c>
      <c r="AO76" s="33" t="s">
        <v>32</v>
      </c>
      <c r="AQ76" s="33">
        <f t="shared" si="39"/>
        <v>0</v>
      </c>
      <c r="AR76" s="33">
        <f t="shared" ca="1" si="39"/>
        <v>8.8405444199742558</v>
      </c>
      <c r="AS76" s="33">
        <f t="shared" si="39"/>
        <v>0</v>
      </c>
      <c r="AT76" s="33"/>
      <c r="AY76" s="33">
        <f t="shared" si="40"/>
        <v>0</v>
      </c>
      <c r="AZ76" s="33">
        <f t="shared" ca="1" si="40"/>
        <v>6.5306950729897801</v>
      </c>
      <c r="BA76" s="33">
        <f t="shared" si="40"/>
        <v>0</v>
      </c>
      <c r="BB76" s="33"/>
      <c r="BG76" s="33">
        <f t="shared" si="41"/>
        <v>0</v>
      </c>
      <c r="BH76" s="33">
        <f t="shared" ca="1" si="41"/>
        <v>4.7579051187921291</v>
      </c>
      <c r="BI76" s="33">
        <f t="shared" si="41"/>
        <v>0</v>
      </c>
      <c r="BJ76" s="33"/>
      <c r="BS76" s="33">
        <f t="shared" si="42"/>
        <v>0</v>
      </c>
      <c r="BT76" s="33">
        <f t="shared" ca="1" si="42"/>
        <v>3.0275650815649575</v>
      </c>
      <c r="BU76" s="33">
        <f t="shared" si="42"/>
        <v>0</v>
      </c>
      <c r="BV76" s="33"/>
    </row>
    <row r="77" spans="2:74" x14ac:dyDescent="0.25">
      <c r="D77">
        <v>0</v>
      </c>
      <c r="AO77" s="33" t="s">
        <v>33</v>
      </c>
      <c r="AQ77" s="33">
        <f t="shared" si="39"/>
        <v>0</v>
      </c>
      <c r="AR77" s="33">
        <f t="shared" ca="1" si="39"/>
        <v>5.2743980628777027</v>
      </c>
      <c r="AS77" s="33">
        <f t="shared" si="39"/>
        <v>0</v>
      </c>
      <c r="AT77" s="33"/>
      <c r="AY77" s="33">
        <f t="shared" si="40"/>
        <v>0</v>
      </c>
      <c r="AZ77" s="33">
        <f t="shared" ca="1" si="40"/>
        <v>4.7531447482891744</v>
      </c>
      <c r="BA77" s="33">
        <f t="shared" si="40"/>
        <v>0</v>
      </c>
      <c r="BB77" s="33"/>
      <c r="BG77" s="33">
        <f t="shared" si="41"/>
        <v>0</v>
      </c>
      <c r="BH77" s="33">
        <f t="shared" ca="1" si="41"/>
        <v>4.9899451562777379</v>
      </c>
      <c r="BI77" s="33">
        <f t="shared" si="41"/>
        <v>0</v>
      </c>
      <c r="BJ77" s="33"/>
      <c r="BS77" s="33">
        <f t="shared" si="42"/>
        <v>0</v>
      </c>
      <c r="BT77" s="33">
        <f t="shared" ca="1" si="42"/>
        <v>4.9335582510880762</v>
      </c>
      <c r="BU77" s="33">
        <f t="shared" si="42"/>
        <v>0</v>
      </c>
      <c r="BV77" s="33"/>
    </row>
    <row r="78" spans="2:74" x14ac:dyDescent="0.25">
      <c r="D78">
        <f>D77+1</f>
        <v>1</v>
      </c>
      <c r="E78" s="5"/>
      <c r="G78" s="2">
        <f t="shared" ref="G78:V93" si="43">IF($D78-1&lt;G$59,G$62*(1-G$61)^($D78-$D$78),0)</f>
        <v>1150</v>
      </c>
      <c r="H78" s="2">
        <f t="shared" si="43"/>
        <v>800</v>
      </c>
      <c r="I78" s="2">
        <f t="shared" si="43"/>
        <v>1150</v>
      </c>
      <c r="J78" s="2">
        <f t="shared" si="43"/>
        <v>800</v>
      </c>
      <c r="K78" s="2">
        <f t="shared" si="43"/>
        <v>1150</v>
      </c>
      <c r="L78" s="2">
        <f t="shared" si="43"/>
        <v>800</v>
      </c>
      <c r="M78" s="2">
        <f t="shared" si="43"/>
        <v>1150</v>
      </c>
      <c r="N78" s="2">
        <f t="shared" si="43"/>
        <v>800</v>
      </c>
      <c r="O78" s="2">
        <f t="shared" si="43"/>
        <v>1150</v>
      </c>
      <c r="P78" s="2">
        <f t="shared" si="43"/>
        <v>800</v>
      </c>
      <c r="Q78" s="2">
        <f t="shared" si="43"/>
        <v>1150</v>
      </c>
      <c r="R78" s="2">
        <f t="shared" si="43"/>
        <v>800</v>
      </c>
      <c r="S78" s="2">
        <f t="shared" si="43"/>
        <v>1150</v>
      </c>
      <c r="T78" s="2">
        <f t="shared" si="43"/>
        <v>800</v>
      </c>
      <c r="U78" s="2">
        <f t="shared" si="43"/>
        <v>1150</v>
      </c>
      <c r="V78" s="2">
        <f t="shared" si="43"/>
        <v>800</v>
      </c>
      <c r="W78" s="2">
        <f t="shared" ref="W78:AL93" si="44">IF($D78-1&lt;W$59,W$62*(1-W$61)^($D78-$D$78),0)</f>
        <v>1150</v>
      </c>
      <c r="X78" s="2">
        <f t="shared" si="44"/>
        <v>800</v>
      </c>
      <c r="Y78" s="2">
        <f t="shared" si="44"/>
        <v>1150</v>
      </c>
      <c r="Z78" s="2">
        <f t="shared" si="44"/>
        <v>800</v>
      </c>
      <c r="AA78" s="2">
        <f t="shared" si="44"/>
        <v>1150</v>
      </c>
      <c r="AB78" s="2">
        <f t="shared" si="44"/>
        <v>800</v>
      </c>
      <c r="AC78" s="2">
        <f t="shared" si="44"/>
        <v>1150</v>
      </c>
      <c r="AD78" s="2">
        <f t="shared" si="44"/>
        <v>800</v>
      </c>
      <c r="AE78" s="2">
        <f t="shared" si="44"/>
        <v>1150</v>
      </c>
      <c r="AF78" s="2">
        <f t="shared" si="44"/>
        <v>800</v>
      </c>
      <c r="AG78" s="2">
        <f t="shared" si="44"/>
        <v>1150</v>
      </c>
      <c r="AH78" s="2">
        <f t="shared" si="44"/>
        <v>800</v>
      </c>
      <c r="AI78" s="2">
        <f t="shared" si="44"/>
        <v>1150</v>
      </c>
      <c r="AJ78" s="2">
        <f t="shared" si="44"/>
        <v>800</v>
      </c>
      <c r="AK78" s="2">
        <f t="shared" si="44"/>
        <v>1150</v>
      </c>
      <c r="AL78" s="2">
        <f t="shared" si="44"/>
        <v>800</v>
      </c>
      <c r="AO78" s="33" t="s">
        <v>32</v>
      </c>
      <c r="AQ78" s="33">
        <f t="shared" si="39"/>
        <v>0</v>
      </c>
      <c r="AR78" s="33">
        <f t="shared" si="39"/>
        <v>0</v>
      </c>
      <c r="AS78" s="33">
        <f t="shared" ca="1" si="39"/>
        <v>10.463406637578215</v>
      </c>
      <c r="AT78" s="33"/>
      <c r="AY78" s="33">
        <f t="shared" si="40"/>
        <v>0</v>
      </c>
      <c r="AZ78" s="33">
        <f t="shared" si="40"/>
        <v>0</v>
      </c>
      <c r="BA78" s="33">
        <f t="shared" ca="1" si="40"/>
        <v>7.7010082705162031</v>
      </c>
      <c r="BB78" s="33"/>
      <c r="BG78" s="33">
        <f t="shared" si="41"/>
        <v>0</v>
      </c>
      <c r="BH78" s="33">
        <f t="shared" si="41"/>
        <v>0</v>
      </c>
      <c r="BI78" s="33">
        <f t="shared" ca="1" si="41"/>
        <v>5.582238291823912</v>
      </c>
      <c r="BJ78" s="33"/>
      <c r="BS78" s="33">
        <f t="shared" si="42"/>
        <v>0</v>
      </c>
      <c r="BT78" s="33">
        <f t="shared" si="42"/>
        <v>0</v>
      </c>
      <c r="BU78" s="33">
        <f t="shared" ca="1" si="42"/>
        <v>3.5406452758237505</v>
      </c>
      <c r="BV78" s="33"/>
    </row>
    <row r="79" spans="2:74" x14ac:dyDescent="0.25">
      <c r="D79">
        <f t="shared" ref="D79:D117" si="45">D78+1</f>
        <v>2</v>
      </c>
      <c r="E79" s="5"/>
      <c r="G79" s="2">
        <f t="shared" si="43"/>
        <v>1147.7</v>
      </c>
      <c r="H79" s="2">
        <f t="shared" si="43"/>
        <v>798.4</v>
      </c>
      <c r="I79" s="2">
        <f t="shared" si="43"/>
        <v>1147.7</v>
      </c>
      <c r="J79" s="2">
        <f t="shared" si="43"/>
        <v>798.4</v>
      </c>
      <c r="K79" s="2">
        <f t="shared" si="43"/>
        <v>1147.7</v>
      </c>
      <c r="L79" s="2">
        <f t="shared" si="43"/>
        <v>798.4</v>
      </c>
      <c r="M79" s="2">
        <f t="shared" si="43"/>
        <v>1147.7</v>
      </c>
      <c r="N79" s="2">
        <f t="shared" si="43"/>
        <v>798.4</v>
      </c>
      <c r="O79" s="2">
        <f t="shared" si="43"/>
        <v>1147.7</v>
      </c>
      <c r="P79" s="2">
        <f t="shared" si="43"/>
        <v>798.4</v>
      </c>
      <c r="Q79" s="2">
        <f t="shared" si="43"/>
        <v>1147.7</v>
      </c>
      <c r="R79" s="2">
        <f t="shared" si="43"/>
        <v>798.4</v>
      </c>
      <c r="S79" s="2">
        <f t="shared" si="43"/>
        <v>1147.7</v>
      </c>
      <c r="T79" s="2">
        <f t="shared" si="43"/>
        <v>798.4</v>
      </c>
      <c r="U79" s="2">
        <f t="shared" si="43"/>
        <v>1147.7</v>
      </c>
      <c r="V79" s="2">
        <f t="shared" si="43"/>
        <v>798.4</v>
      </c>
      <c r="W79" s="2">
        <f t="shared" si="44"/>
        <v>1147.7</v>
      </c>
      <c r="X79" s="2">
        <f t="shared" si="44"/>
        <v>798.4</v>
      </c>
      <c r="Y79" s="2">
        <f t="shared" si="44"/>
        <v>1147.7</v>
      </c>
      <c r="Z79" s="2">
        <f t="shared" si="44"/>
        <v>798.4</v>
      </c>
      <c r="AA79" s="2">
        <f t="shared" si="44"/>
        <v>1147.7</v>
      </c>
      <c r="AB79" s="2">
        <f t="shared" si="44"/>
        <v>798.4</v>
      </c>
      <c r="AC79" s="2">
        <f t="shared" si="44"/>
        <v>1147.7</v>
      </c>
      <c r="AD79" s="2">
        <f t="shared" si="44"/>
        <v>798.4</v>
      </c>
      <c r="AE79" s="2">
        <f t="shared" si="44"/>
        <v>1147.7</v>
      </c>
      <c r="AF79" s="2">
        <f t="shared" si="44"/>
        <v>798.4</v>
      </c>
      <c r="AG79" s="2">
        <f t="shared" si="44"/>
        <v>1147.7</v>
      </c>
      <c r="AH79" s="2">
        <f t="shared" si="44"/>
        <v>798.4</v>
      </c>
      <c r="AI79" s="2">
        <f t="shared" si="44"/>
        <v>1147.7</v>
      </c>
      <c r="AJ79" s="2">
        <f t="shared" si="44"/>
        <v>798.4</v>
      </c>
      <c r="AK79" s="2">
        <f t="shared" si="44"/>
        <v>1147.7</v>
      </c>
      <c r="AL79" s="2">
        <f t="shared" si="44"/>
        <v>798.4</v>
      </c>
      <c r="AO79" s="33" t="s">
        <v>33</v>
      </c>
      <c r="AQ79" s="33">
        <f t="shared" si="39"/>
        <v>0</v>
      </c>
      <c r="AR79" s="33">
        <f t="shared" si="39"/>
        <v>0</v>
      </c>
      <c r="AS79" s="33">
        <f t="shared" ca="1" si="39"/>
        <v>6.2900829857654674</v>
      </c>
      <c r="AT79" s="33"/>
      <c r="AY79" s="33">
        <f t="shared" si="40"/>
        <v>0</v>
      </c>
      <c r="AZ79" s="33">
        <f t="shared" si="40"/>
        <v>0</v>
      </c>
      <c r="BA79" s="33">
        <f t="shared" ca="1" si="40"/>
        <v>5.6891433665450446</v>
      </c>
      <c r="BB79" s="33"/>
      <c r="BG79" s="33">
        <f t="shared" si="41"/>
        <v>0</v>
      </c>
      <c r="BH79" s="33">
        <f t="shared" si="41"/>
        <v>0</v>
      </c>
      <c r="BI79" s="33">
        <f t="shared" ca="1" si="41"/>
        <v>6.025469354954974</v>
      </c>
      <c r="BJ79" s="33"/>
      <c r="BS79" s="33">
        <f t="shared" si="42"/>
        <v>0</v>
      </c>
      <c r="BT79" s="33">
        <f t="shared" si="42"/>
        <v>0</v>
      </c>
      <c r="BU79" s="33">
        <f t="shared" ca="1" si="42"/>
        <v>6.0300826552418112</v>
      </c>
      <c r="BV79" s="33"/>
    </row>
    <row r="80" spans="2:74" x14ac:dyDescent="0.25">
      <c r="D80">
        <f t="shared" si="45"/>
        <v>3</v>
      </c>
      <c r="E80" s="5"/>
      <c r="G80" s="2">
        <f t="shared" si="43"/>
        <v>1145.4046000000001</v>
      </c>
      <c r="H80" s="2">
        <f t="shared" si="43"/>
        <v>796.80319999999995</v>
      </c>
      <c r="I80" s="2">
        <f t="shared" si="43"/>
        <v>1145.4046000000001</v>
      </c>
      <c r="J80" s="2">
        <f t="shared" si="43"/>
        <v>796.80319999999995</v>
      </c>
      <c r="K80" s="2">
        <f t="shared" si="43"/>
        <v>1145.4046000000001</v>
      </c>
      <c r="L80" s="2">
        <f t="shared" si="43"/>
        <v>796.80319999999995</v>
      </c>
      <c r="M80" s="2">
        <f t="shared" si="43"/>
        <v>1145.4046000000001</v>
      </c>
      <c r="N80" s="2">
        <f t="shared" si="43"/>
        <v>796.80319999999995</v>
      </c>
      <c r="O80" s="2">
        <f t="shared" si="43"/>
        <v>1145.4046000000001</v>
      </c>
      <c r="P80" s="2">
        <f t="shared" si="43"/>
        <v>796.80319999999995</v>
      </c>
      <c r="Q80" s="2">
        <f t="shared" si="43"/>
        <v>1145.4046000000001</v>
      </c>
      <c r="R80" s="2">
        <f t="shared" si="43"/>
        <v>796.80319999999995</v>
      </c>
      <c r="S80" s="2">
        <f t="shared" si="43"/>
        <v>1145.4046000000001</v>
      </c>
      <c r="T80" s="2">
        <f t="shared" si="43"/>
        <v>796.80319999999995</v>
      </c>
      <c r="U80" s="2">
        <f t="shared" si="43"/>
        <v>1145.4046000000001</v>
      </c>
      <c r="V80" s="2">
        <f t="shared" si="43"/>
        <v>796.80319999999995</v>
      </c>
      <c r="W80" s="2">
        <f t="shared" si="44"/>
        <v>1145.4046000000001</v>
      </c>
      <c r="X80" s="2">
        <f t="shared" si="44"/>
        <v>796.80319999999995</v>
      </c>
      <c r="Y80" s="2">
        <f t="shared" si="44"/>
        <v>1145.4046000000001</v>
      </c>
      <c r="Z80" s="2">
        <f t="shared" si="44"/>
        <v>796.80319999999995</v>
      </c>
      <c r="AA80" s="2">
        <f t="shared" si="44"/>
        <v>1145.4046000000001</v>
      </c>
      <c r="AB80" s="2">
        <f t="shared" si="44"/>
        <v>796.80319999999995</v>
      </c>
      <c r="AC80" s="2">
        <f t="shared" si="44"/>
        <v>1145.4046000000001</v>
      </c>
      <c r="AD80" s="2">
        <f t="shared" si="44"/>
        <v>796.80319999999995</v>
      </c>
      <c r="AE80" s="2">
        <f t="shared" si="44"/>
        <v>1145.4046000000001</v>
      </c>
      <c r="AF80" s="2">
        <f t="shared" si="44"/>
        <v>796.80319999999995</v>
      </c>
      <c r="AG80" s="2">
        <f t="shared" si="44"/>
        <v>1145.4046000000001</v>
      </c>
      <c r="AH80" s="2">
        <f t="shared" si="44"/>
        <v>796.80319999999995</v>
      </c>
      <c r="AI80" s="2">
        <f t="shared" si="44"/>
        <v>1145.4046000000001</v>
      </c>
      <c r="AJ80" s="2">
        <f t="shared" si="44"/>
        <v>796.80319999999995</v>
      </c>
      <c r="AK80" s="2">
        <f t="shared" si="44"/>
        <v>1145.4046000000001</v>
      </c>
      <c r="AL80" s="2">
        <f t="shared" si="44"/>
        <v>796.80319999999995</v>
      </c>
      <c r="AO80" s="33" t="s">
        <v>32</v>
      </c>
      <c r="AQ80" s="33">
        <f t="shared" si="39"/>
        <v>0</v>
      </c>
      <c r="AR80" s="33">
        <f t="shared" si="39"/>
        <v>0</v>
      </c>
      <c r="AS80" s="33">
        <f t="shared" si="39"/>
        <v>0</v>
      </c>
      <c r="AT80" s="33"/>
      <c r="AY80" s="33">
        <f t="shared" si="40"/>
        <v>0</v>
      </c>
      <c r="AZ80" s="33">
        <f t="shared" si="40"/>
        <v>0</v>
      </c>
      <c r="BA80" s="33">
        <f t="shared" si="40"/>
        <v>0</v>
      </c>
      <c r="BB80" s="33"/>
      <c r="BG80" s="33">
        <f t="shared" si="41"/>
        <v>0</v>
      </c>
      <c r="BH80" s="33">
        <f t="shared" si="41"/>
        <v>0</v>
      </c>
      <c r="BI80" s="33">
        <f t="shared" si="41"/>
        <v>0</v>
      </c>
      <c r="BJ80" s="33"/>
      <c r="BS80" s="33">
        <f t="shared" si="42"/>
        <v>0</v>
      </c>
      <c r="BT80" s="33">
        <f t="shared" si="42"/>
        <v>0</v>
      </c>
      <c r="BU80" s="33">
        <f t="shared" si="42"/>
        <v>0</v>
      </c>
      <c r="BV80" s="33"/>
    </row>
    <row r="81" spans="4:80" x14ac:dyDescent="0.25">
      <c r="D81">
        <f t="shared" si="45"/>
        <v>4</v>
      </c>
      <c r="E81" s="5"/>
      <c r="G81" s="2">
        <f t="shared" si="43"/>
        <v>1143.1137908000001</v>
      </c>
      <c r="H81" s="2">
        <f t="shared" si="43"/>
        <v>795.20959360000006</v>
      </c>
      <c r="I81" s="2">
        <f t="shared" si="43"/>
        <v>1143.1137908000001</v>
      </c>
      <c r="J81" s="2">
        <f t="shared" si="43"/>
        <v>795.20959360000006</v>
      </c>
      <c r="K81" s="2">
        <f t="shared" si="43"/>
        <v>1143.1137908000001</v>
      </c>
      <c r="L81" s="2">
        <f t="shared" si="43"/>
        <v>795.20959360000006</v>
      </c>
      <c r="M81" s="2">
        <f t="shared" si="43"/>
        <v>1143.1137908000001</v>
      </c>
      <c r="N81" s="2">
        <f t="shared" si="43"/>
        <v>795.20959360000006</v>
      </c>
      <c r="O81" s="2">
        <f t="shared" si="43"/>
        <v>1143.1137908000001</v>
      </c>
      <c r="P81" s="2">
        <f t="shared" si="43"/>
        <v>795.20959360000006</v>
      </c>
      <c r="Q81" s="2">
        <f t="shared" si="43"/>
        <v>1143.1137908000001</v>
      </c>
      <c r="R81" s="2">
        <f t="shared" si="43"/>
        <v>795.20959360000006</v>
      </c>
      <c r="S81" s="2">
        <f t="shared" si="43"/>
        <v>1143.1137908000001</v>
      </c>
      <c r="T81" s="2">
        <f t="shared" si="43"/>
        <v>795.20959360000006</v>
      </c>
      <c r="U81" s="2">
        <f t="shared" si="43"/>
        <v>1143.1137908000001</v>
      </c>
      <c r="V81" s="2">
        <f t="shared" si="43"/>
        <v>795.20959360000006</v>
      </c>
      <c r="W81" s="2">
        <f t="shared" si="44"/>
        <v>1143.1137908000001</v>
      </c>
      <c r="X81" s="2">
        <f t="shared" si="44"/>
        <v>795.20959360000006</v>
      </c>
      <c r="Y81" s="2">
        <f t="shared" si="44"/>
        <v>1143.1137908000001</v>
      </c>
      <c r="Z81" s="2">
        <f t="shared" si="44"/>
        <v>795.20959360000006</v>
      </c>
      <c r="AA81" s="2">
        <f t="shared" si="44"/>
        <v>1143.1137908000001</v>
      </c>
      <c r="AB81" s="2">
        <f t="shared" si="44"/>
        <v>795.20959360000006</v>
      </c>
      <c r="AC81" s="2">
        <f t="shared" si="44"/>
        <v>1143.1137908000001</v>
      </c>
      <c r="AD81" s="2">
        <f t="shared" si="44"/>
        <v>795.20959360000006</v>
      </c>
      <c r="AE81" s="2">
        <f t="shared" si="44"/>
        <v>1143.1137908000001</v>
      </c>
      <c r="AF81" s="2">
        <f t="shared" si="44"/>
        <v>795.20959360000006</v>
      </c>
      <c r="AG81" s="2">
        <f t="shared" si="44"/>
        <v>1143.1137908000001</v>
      </c>
      <c r="AH81" s="2">
        <f t="shared" si="44"/>
        <v>795.20959360000006</v>
      </c>
      <c r="AI81" s="2">
        <f t="shared" si="44"/>
        <v>1143.1137908000001</v>
      </c>
      <c r="AJ81" s="2">
        <f t="shared" si="44"/>
        <v>795.20959360000006</v>
      </c>
      <c r="AK81" s="2">
        <f t="shared" si="44"/>
        <v>1143.1137908000001</v>
      </c>
      <c r="AL81" s="2">
        <f t="shared" si="44"/>
        <v>795.20959360000006</v>
      </c>
      <c r="AO81" s="33" t="s">
        <v>33</v>
      </c>
      <c r="AQ81" s="33">
        <f t="shared" si="39"/>
        <v>0</v>
      </c>
      <c r="AR81" s="33">
        <f t="shared" si="39"/>
        <v>0</v>
      </c>
      <c r="AS81" s="33">
        <f t="shared" si="39"/>
        <v>0</v>
      </c>
      <c r="AT81" s="33"/>
      <c r="AY81" s="33">
        <f t="shared" si="40"/>
        <v>0</v>
      </c>
      <c r="AZ81" s="33">
        <f t="shared" si="40"/>
        <v>0</v>
      </c>
      <c r="BA81" s="33">
        <f t="shared" si="40"/>
        <v>0</v>
      </c>
      <c r="BB81" s="33"/>
      <c r="BG81" s="33">
        <f t="shared" si="41"/>
        <v>0</v>
      </c>
      <c r="BH81" s="33">
        <f t="shared" si="41"/>
        <v>0</v>
      </c>
      <c r="BI81" s="33">
        <f t="shared" si="41"/>
        <v>0</v>
      </c>
      <c r="BJ81" s="33"/>
      <c r="BS81" s="33">
        <f t="shared" si="42"/>
        <v>0</v>
      </c>
      <c r="BT81" s="33">
        <f t="shared" si="42"/>
        <v>0</v>
      </c>
      <c r="BU81" s="33">
        <f t="shared" si="42"/>
        <v>0</v>
      </c>
      <c r="BV81" s="33"/>
    </row>
    <row r="82" spans="4:80" x14ac:dyDescent="0.25">
      <c r="D82">
        <f t="shared" si="45"/>
        <v>5</v>
      </c>
      <c r="E82" s="5"/>
      <c r="G82" s="2">
        <f t="shared" si="43"/>
        <v>1140.8275632184</v>
      </c>
      <c r="H82" s="2">
        <f t="shared" si="43"/>
        <v>793.61917441280002</v>
      </c>
      <c r="I82" s="2">
        <f t="shared" si="43"/>
        <v>1140.8275632184</v>
      </c>
      <c r="J82" s="2">
        <f t="shared" si="43"/>
        <v>793.61917441280002</v>
      </c>
      <c r="K82" s="2">
        <f t="shared" si="43"/>
        <v>1140.8275632184</v>
      </c>
      <c r="L82" s="2">
        <f t="shared" si="43"/>
        <v>793.61917441280002</v>
      </c>
      <c r="M82" s="2">
        <f t="shared" si="43"/>
        <v>1140.8275632184</v>
      </c>
      <c r="N82" s="2">
        <f t="shared" si="43"/>
        <v>793.61917441280002</v>
      </c>
      <c r="O82" s="2">
        <f t="shared" si="43"/>
        <v>1140.8275632184</v>
      </c>
      <c r="P82" s="2">
        <f t="shared" si="43"/>
        <v>793.61917441280002</v>
      </c>
      <c r="Q82" s="2">
        <f t="shared" si="43"/>
        <v>1140.8275632184</v>
      </c>
      <c r="R82" s="2">
        <f t="shared" si="43"/>
        <v>793.61917441280002</v>
      </c>
      <c r="S82" s="2">
        <f t="shared" si="43"/>
        <v>1140.8275632184</v>
      </c>
      <c r="T82" s="2">
        <f t="shared" si="43"/>
        <v>793.61917441280002</v>
      </c>
      <c r="U82" s="2">
        <f t="shared" si="43"/>
        <v>1140.8275632184</v>
      </c>
      <c r="V82" s="2">
        <f t="shared" si="43"/>
        <v>793.61917441280002</v>
      </c>
      <c r="W82" s="2">
        <f t="shared" si="44"/>
        <v>1140.8275632184</v>
      </c>
      <c r="X82" s="2">
        <f t="shared" si="44"/>
        <v>793.61917441280002</v>
      </c>
      <c r="Y82" s="2">
        <f t="shared" si="44"/>
        <v>1140.8275632184</v>
      </c>
      <c r="Z82" s="2">
        <f t="shared" si="44"/>
        <v>793.61917441280002</v>
      </c>
      <c r="AA82" s="2">
        <f t="shared" si="44"/>
        <v>1140.8275632184</v>
      </c>
      <c r="AB82" s="2">
        <f t="shared" si="44"/>
        <v>793.61917441280002</v>
      </c>
      <c r="AC82" s="2">
        <f t="shared" si="44"/>
        <v>1140.8275632184</v>
      </c>
      <c r="AD82" s="2">
        <f t="shared" si="44"/>
        <v>793.61917441280002</v>
      </c>
      <c r="AE82" s="2">
        <f t="shared" si="44"/>
        <v>1140.8275632184</v>
      </c>
      <c r="AF82" s="2">
        <f t="shared" si="44"/>
        <v>793.61917441280002</v>
      </c>
      <c r="AG82" s="2">
        <f t="shared" si="44"/>
        <v>1140.8275632184</v>
      </c>
      <c r="AH82" s="2">
        <f t="shared" si="44"/>
        <v>793.61917441280002</v>
      </c>
      <c r="AI82" s="2">
        <f t="shared" si="44"/>
        <v>1140.8275632184</v>
      </c>
      <c r="AJ82" s="2">
        <f t="shared" si="44"/>
        <v>793.61917441280002</v>
      </c>
      <c r="AK82" s="2">
        <f t="shared" si="44"/>
        <v>1140.8275632184</v>
      </c>
      <c r="AL82" s="2">
        <f t="shared" si="44"/>
        <v>793.61917441280002</v>
      </c>
    </row>
    <row r="83" spans="4:80" x14ac:dyDescent="0.25">
      <c r="D83">
        <f t="shared" si="45"/>
        <v>6</v>
      </c>
      <c r="E83" s="5"/>
      <c r="G83" s="2">
        <f t="shared" si="43"/>
        <v>1138.5459080919632</v>
      </c>
      <c r="H83" s="2">
        <f t="shared" si="43"/>
        <v>792.0319360639744</v>
      </c>
      <c r="I83" s="2">
        <f t="shared" si="43"/>
        <v>1138.5459080919632</v>
      </c>
      <c r="J83" s="2">
        <f t="shared" si="43"/>
        <v>792.0319360639744</v>
      </c>
      <c r="K83" s="2">
        <f t="shared" si="43"/>
        <v>1138.5459080919632</v>
      </c>
      <c r="L83" s="2">
        <f t="shared" si="43"/>
        <v>792.0319360639744</v>
      </c>
      <c r="M83" s="2">
        <f t="shared" si="43"/>
        <v>1138.5459080919632</v>
      </c>
      <c r="N83" s="2">
        <f t="shared" si="43"/>
        <v>792.0319360639744</v>
      </c>
      <c r="O83" s="2">
        <f t="shared" si="43"/>
        <v>1138.5459080919632</v>
      </c>
      <c r="P83" s="2">
        <f t="shared" si="43"/>
        <v>792.0319360639744</v>
      </c>
      <c r="Q83" s="2">
        <f t="shared" si="43"/>
        <v>1138.5459080919632</v>
      </c>
      <c r="R83" s="2">
        <f t="shared" si="43"/>
        <v>792.0319360639744</v>
      </c>
      <c r="S83" s="2">
        <f t="shared" si="43"/>
        <v>1138.5459080919632</v>
      </c>
      <c r="T83" s="2">
        <f t="shared" si="43"/>
        <v>792.0319360639744</v>
      </c>
      <c r="U83" s="2">
        <f t="shared" si="43"/>
        <v>1138.5459080919632</v>
      </c>
      <c r="V83" s="2">
        <f t="shared" si="43"/>
        <v>792.0319360639744</v>
      </c>
      <c r="W83" s="2">
        <f t="shared" si="44"/>
        <v>1138.5459080919632</v>
      </c>
      <c r="X83" s="2">
        <f t="shared" si="44"/>
        <v>792.0319360639744</v>
      </c>
      <c r="Y83" s="2">
        <f t="shared" si="44"/>
        <v>1138.5459080919632</v>
      </c>
      <c r="Z83" s="2">
        <f t="shared" si="44"/>
        <v>792.0319360639744</v>
      </c>
      <c r="AA83" s="2">
        <f t="shared" si="44"/>
        <v>1138.5459080919632</v>
      </c>
      <c r="AB83" s="2">
        <f t="shared" si="44"/>
        <v>792.0319360639744</v>
      </c>
      <c r="AC83" s="2">
        <f t="shared" si="44"/>
        <v>1138.5459080919632</v>
      </c>
      <c r="AD83" s="2">
        <f t="shared" si="44"/>
        <v>792.0319360639744</v>
      </c>
      <c r="AE83" s="2">
        <f t="shared" si="44"/>
        <v>1138.5459080919632</v>
      </c>
      <c r="AF83" s="2">
        <f t="shared" si="44"/>
        <v>792.0319360639744</v>
      </c>
      <c r="AG83" s="2">
        <f t="shared" si="44"/>
        <v>1138.5459080919632</v>
      </c>
      <c r="AH83" s="2">
        <f t="shared" si="44"/>
        <v>792.0319360639744</v>
      </c>
      <c r="AI83" s="2">
        <f t="shared" si="44"/>
        <v>1138.5459080919632</v>
      </c>
      <c r="AJ83" s="2">
        <f t="shared" si="44"/>
        <v>792.0319360639744</v>
      </c>
      <c r="AK83" s="2">
        <f t="shared" si="44"/>
        <v>1138.5459080919632</v>
      </c>
      <c r="AL83" s="2">
        <f t="shared" si="44"/>
        <v>792.0319360639744</v>
      </c>
      <c r="BY83" s="33"/>
      <c r="BZ83" s="33"/>
      <c r="CA83" s="33"/>
      <c r="CB83" s="33"/>
    </row>
    <row r="84" spans="4:80" x14ac:dyDescent="0.25">
      <c r="D84">
        <f t="shared" si="45"/>
        <v>7</v>
      </c>
      <c r="E84" s="5"/>
      <c r="G84" s="2">
        <f t="shared" si="43"/>
        <v>1136.2688162757793</v>
      </c>
      <c r="H84" s="2">
        <f t="shared" si="43"/>
        <v>790.4478721918465</v>
      </c>
      <c r="I84" s="2">
        <f t="shared" si="43"/>
        <v>1136.2688162757793</v>
      </c>
      <c r="J84" s="2">
        <f t="shared" si="43"/>
        <v>790.4478721918465</v>
      </c>
      <c r="K84" s="2">
        <f t="shared" si="43"/>
        <v>1136.2688162757793</v>
      </c>
      <c r="L84" s="2">
        <f t="shared" si="43"/>
        <v>790.4478721918465</v>
      </c>
      <c r="M84" s="2">
        <f t="shared" si="43"/>
        <v>1136.2688162757793</v>
      </c>
      <c r="N84" s="2">
        <f t="shared" si="43"/>
        <v>790.4478721918465</v>
      </c>
      <c r="O84" s="2">
        <f t="shared" si="43"/>
        <v>1136.2688162757793</v>
      </c>
      <c r="P84" s="2">
        <f t="shared" si="43"/>
        <v>790.4478721918465</v>
      </c>
      <c r="Q84" s="2">
        <f t="shared" si="43"/>
        <v>1136.2688162757793</v>
      </c>
      <c r="R84" s="2">
        <f t="shared" si="43"/>
        <v>790.4478721918465</v>
      </c>
      <c r="S84" s="2">
        <f t="shared" si="43"/>
        <v>1136.2688162757793</v>
      </c>
      <c r="T84" s="2">
        <f t="shared" si="43"/>
        <v>790.4478721918465</v>
      </c>
      <c r="U84" s="2">
        <f t="shared" si="43"/>
        <v>1136.2688162757793</v>
      </c>
      <c r="V84" s="2">
        <f t="shared" si="43"/>
        <v>790.4478721918465</v>
      </c>
      <c r="W84" s="2">
        <f t="shared" si="44"/>
        <v>1136.2688162757793</v>
      </c>
      <c r="X84" s="2">
        <f t="shared" si="44"/>
        <v>790.4478721918465</v>
      </c>
      <c r="Y84" s="2">
        <f t="shared" si="44"/>
        <v>1136.2688162757793</v>
      </c>
      <c r="Z84" s="2">
        <f t="shared" si="44"/>
        <v>790.4478721918465</v>
      </c>
      <c r="AA84" s="2">
        <f t="shared" si="44"/>
        <v>1136.2688162757793</v>
      </c>
      <c r="AB84" s="2">
        <f t="shared" si="44"/>
        <v>790.4478721918465</v>
      </c>
      <c r="AC84" s="2">
        <f t="shared" si="44"/>
        <v>1136.2688162757793</v>
      </c>
      <c r="AD84" s="2">
        <f t="shared" si="44"/>
        <v>790.4478721918465</v>
      </c>
      <c r="AE84" s="2">
        <f t="shared" si="44"/>
        <v>1136.2688162757793</v>
      </c>
      <c r="AF84" s="2">
        <f t="shared" si="44"/>
        <v>790.4478721918465</v>
      </c>
      <c r="AG84" s="2">
        <f t="shared" si="44"/>
        <v>1136.2688162757793</v>
      </c>
      <c r="AH84" s="2">
        <f t="shared" si="44"/>
        <v>790.4478721918465</v>
      </c>
      <c r="AI84" s="2">
        <f t="shared" si="44"/>
        <v>1136.2688162757793</v>
      </c>
      <c r="AJ84" s="2">
        <f t="shared" si="44"/>
        <v>790.4478721918465</v>
      </c>
      <c r="AK84" s="2">
        <f t="shared" si="44"/>
        <v>1136.2688162757793</v>
      </c>
      <c r="AL84" s="2">
        <f t="shared" si="44"/>
        <v>790.4478721918465</v>
      </c>
    </row>
    <row r="85" spans="4:80" x14ac:dyDescent="0.25">
      <c r="D85">
        <f t="shared" si="45"/>
        <v>8</v>
      </c>
      <c r="E85" s="5"/>
      <c r="G85" s="2">
        <f t="shared" si="43"/>
        <v>1133.9962786432277</v>
      </c>
      <c r="H85" s="2">
        <f t="shared" si="43"/>
        <v>788.86697644746278</v>
      </c>
      <c r="I85" s="2">
        <f t="shared" si="43"/>
        <v>1133.9962786432277</v>
      </c>
      <c r="J85" s="2">
        <f t="shared" si="43"/>
        <v>788.86697644746278</v>
      </c>
      <c r="K85" s="2">
        <f t="shared" si="43"/>
        <v>1133.9962786432277</v>
      </c>
      <c r="L85" s="2">
        <f t="shared" si="43"/>
        <v>788.86697644746278</v>
      </c>
      <c r="M85" s="2">
        <f t="shared" si="43"/>
        <v>1133.9962786432277</v>
      </c>
      <c r="N85" s="2">
        <f t="shared" si="43"/>
        <v>788.86697644746278</v>
      </c>
      <c r="O85" s="2">
        <f t="shared" si="43"/>
        <v>1133.9962786432277</v>
      </c>
      <c r="P85" s="2">
        <f t="shared" si="43"/>
        <v>788.86697644746278</v>
      </c>
      <c r="Q85" s="2">
        <f t="shared" si="43"/>
        <v>1133.9962786432277</v>
      </c>
      <c r="R85" s="2">
        <f t="shared" si="43"/>
        <v>788.86697644746278</v>
      </c>
      <c r="S85" s="2">
        <f t="shared" si="43"/>
        <v>1133.9962786432277</v>
      </c>
      <c r="T85" s="2">
        <f t="shared" si="43"/>
        <v>788.86697644746278</v>
      </c>
      <c r="U85" s="2">
        <f t="shared" si="43"/>
        <v>1133.9962786432277</v>
      </c>
      <c r="V85" s="2">
        <f t="shared" si="43"/>
        <v>788.86697644746278</v>
      </c>
      <c r="W85" s="2">
        <f t="shared" si="44"/>
        <v>1133.9962786432277</v>
      </c>
      <c r="X85" s="2">
        <f t="shared" si="44"/>
        <v>788.86697644746278</v>
      </c>
      <c r="Y85" s="2">
        <f t="shared" si="44"/>
        <v>1133.9962786432277</v>
      </c>
      <c r="Z85" s="2">
        <f t="shared" si="44"/>
        <v>788.86697644746278</v>
      </c>
      <c r="AA85" s="2">
        <f t="shared" si="44"/>
        <v>1133.9962786432277</v>
      </c>
      <c r="AB85" s="2">
        <f t="shared" si="44"/>
        <v>788.86697644746278</v>
      </c>
      <c r="AC85" s="2">
        <f t="shared" si="44"/>
        <v>1133.9962786432277</v>
      </c>
      <c r="AD85" s="2">
        <f t="shared" si="44"/>
        <v>788.86697644746278</v>
      </c>
      <c r="AE85" s="2">
        <f t="shared" si="44"/>
        <v>1133.9962786432277</v>
      </c>
      <c r="AF85" s="2">
        <f t="shared" si="44"/>
        <v>788.86697644746278</v>
      </c>
      <c r="AG85" s="2">
        <f t="shared" si="44"/>
        <v>1133.9962786432277</v>
      </c>
      <c r="AH85" s="2">
        <f t="shared" si="44"/>
        <v>788.86697644746278</v>
      </c>
      <c r="AI85" s="2">
        <f t="shared" si="44"/>
        <v>1133.9962786432277</v>
      </c>
      <c r="AJ85" s="2">
        <f t="shared" si="44"/>
        <v>788.86697644746278</v>
      </c>
      <c r="AK85" s="2">
        <f t="shared" si="44"/>
        <v>1133.9962786432277</v>
      </c>
      <c r="AL85" s="2">
        <f t="shared" si="44"/>
        <v>788.86697644746278</v>
      </c>
    </row>
    <row r="86" spans="4:80" x14ac:dyDescent="0.25">
      <c r="D86">
        <f t="shared" si="45"/>
        <v>9</v>
      </c>
      <c r="E86" s="5"/>
      <c r="G86" s="2">
        <f t="shared" si="43"/>
        <v>1131.7282860859414</v>
      </c>
      <c r="H86" s="2">
        <f t="shared" si="43"/>
        <v>787.28924249456793</v>
      </c>
      <c r="I86" s="2">
        <f t="shared" si="43"/>
        <v>1131.7282860859414</v>
      </c>
      <c r="J86" s="2">
        <f t="shared" si="43"/>
        <v>787.28924249456793</v>
      </c>
      <c r="K86" s="2">
        <f t="shared" si="43"/>
        <v>1131.7282860859414</v>
      </c>
      <c r="L86" s="2">
        <f t="shared" si="43"/>
        <v>787.28924249456793</v>
      </c>
      <c r="M86" s="2">
        <f t="shared" si="43"/>
        <v>1131.7282860859414</v>
      </c>
      <c r="N86" s="2">
        <f t="shared" si="43"/>
        <v>787.28924249456793</v>
      </c>
      <c r="O86" s="2">
        <f t="shared" si="43"/>
        <v>1131.7282860859414</v>
      </c>
      <c r="P86" s="2">
        <f t="shared" si="43"/>
        <v>787.28924249456793</v>
      </c>
      <c r="Q86" s="2">
        <f t="shared" si="43"/>
        <v>1131.7282860859414</v>
      </c>
      <c r="R86" s="2">
        <f t="shared" si="43"/>
        <v>787.28924249456793</v>
      </c>
      <c r="S86" s="2">
        <f t="shared" si="43"/>
        <v>1131.7282860859414</v>
      </c>
      <c r="T86" s="2">
        <f t="shared" si="43"/>
        <v>787.28924249456793</v>
      </c>
      <c r="U86" s="2">
        <f t="shared" si="43"/>
        <v>1131.7282860859414</v>
      </c>
      <c r="V86" s="2">
        <f t="shared" si="43"/>
        <v>787.28924249456793</v>
      </c>
      <c r="W86" s="2">
        <f t="shared" si="44"/>
        <v>1131.7282860859414</v>
      </c>
      <c r="X86" s="2">
        <f t="shared" si="44"/>
        <v>787.28924249456793</v>
      </c>
      <c r="Y86" s="2">
        <f t="shared" si="44"/>
        <v>1131.7282860859414</v>
      </c>
      <c r="Z86" s="2">
        <f t="shared" si="44"/>
        <v>787.28924249456793</v>
      </c>
      <c r="AA86" s="2">
        <f t="shared" si="44"/>
        <v>1131.7282860859414</v>
      </c>
      <c r="AB86" s="2">
        <f t="shared" si="44"/>
        <v>787.28924249456793</v>
      </c>
      <c r="AC86" s="2">
        <f t="shared" si="44"/>
        <v>1131.7282860859414</v>
      </c>
      <c r="AD86" s="2">
        <f t="shared" si="44"/>
        <v>787.28924249456793</v>
      </c>
      <c r="AE86" s="2">
        <f t="shared" si="44"/>
        <v>1131.7282860859414</v>
      </c>
      <c r="AF86" s="2">
        <f t="shared" si="44"/>
        <v>787.28924249456793</v>
      </c>
      <c r="AG86" s="2">
        <f t="shared" si="44"/>
        <v>1131.7282860859414</v>
      </c>
      <c r="AH86" s="2">
        <f t="shared" si="44"/>
        <v>787.28924249456793</v>
      </c>
      <c r="AI86" s="2">
        <f t="shared" si="44"/>
        <v>1131.7282860859414</v>
      </c>
      <c r="AJ86" s="2">
        <f t="shared" si="44"/>
        <v>787.28924249456793</v>
      </c>
      <c r="AK86" s="2">
        <f t="shared" si="44"/>
        <v>1131.7282860859414</v>
      </c>
      <c r="AL86" s="2">
        <f t="shared" si="44"/>
        <v>787.28924249456793</v>
      </c>
    </row>
    <row r="87" spans="4:80" x14ac:dyDescent="0.25">
      <c r="D87">
        <f t="shared" si="45"/>
        <v>10</v>
      </c>
      <c r="E87" s="5"/>
      <c r="G87" s="2">
        <f t="shared" si="43"/>
        <v>1129.4648295137695</v>
      </c>
      <c r="H87" s="2">
        <f t="shared" si="43"/>
        <v>785.71466400957877</v>
      </c>
      <c r="I87" s="2">
        <f t="shared" si="43"/>
        <v>1129.4648295137695</v>
      </c>
      <c r="J87" s="2">
        <f t="shared" si="43"/>
        <v>785.71466400957877</v>
      </c>
      <c r="K87" s="2">
        <f t="shared" si="43"/>
        <v>1129.4648295137695</v>
      </c>
      <c r="L87" s="2">
        <f t="shared" si="43"/>
        <v>785.71466400957877</v>
      </c>
      <c r="M87" s="2">
        <f t="shared" si="43"/>
        <v>1129.4648295137695</v>
      </c>
      <c r="N87" s="2">
        <f t="shared" si="43"/>
        <v>785.71466400957877</v>
      </c>
      <c r="O87" s="2">
        <f t="shared" si="43"/>
        <v>1129.4648295137695</v>
      </c>
      <c r="P87" s="2">
        <f t="shared" si="43"/>
        <v>785.71466400957877</v>
      </c>
      <c r="Q87" s="2">
        <f t="shared" si="43"/>
        <v>1129.4648295137695</v>
      </c>
      <c r="R87" s="2">
        <f t="shared" si="43"/>
        <v>785.71466400957877</v>
      </c>
      <c r="S87" s="2">
        <f t="shared" si="43"/>
        <v>1129.4648295137695</v>
      </c>
      <c r="T87" s="2">
        <f t="shared" si="43"/>
        <v>785.71466400957877</v>
      </c>
      <c r="U87" s="2">
        <f t="shared" si="43"/>
        <v>1129.4648295137695</v>
      </c>
      <c r="V87" s="2">
        <f t="shared" si="43"/>
        <v>785.71466400957877</v>
      </c>
      <c r="W87" s="2">
        <f t="shared" si="44"/>
        <v>1129.4648295137695</v>
      </c>
      <c r="X87" s="2">
        <f t="shared" si="44"/>
        <v>785.71466400957877</v>
      </c>
      <c r="Y87" s="2">
        <f t="shared" si="44"/>
        <v>1129.4648295137695</v>
      </c>
      <c r="Z87" s="2">
        <f t="shared" si="44"/>
        <v>785.71466400957877</v>
      </c>
      <c r="AA87" s="2">
        <f t="shared" si="44"/>
        <v>1129.4648295137695</v>
      </c>
      <c r="AB87" s="2">
        <f t="shared" si="44"/>
        <v>785.71466400957877</v>
      </c>
      <c r="AC87" s="2">
        <f t="shared" si="44"/>
        <v>1129.4648295137695</v>
      </c>
      <c r="AD87" s="2">
        <f t="shared" si="44"/>
        <v>785.71466400957877</v>
      </c>
      <c r="AE87" s="2">
        <f t="shared" si="44"/>
        <v>1129.4648295137695</v>
      </c>
      <c r="AF87" s="2">
        <f t="shared" si="44"/>
        <v>785.71466400957877</v>
      </c>
      <c r="AG87" s="2">
        <f t="shared" si="44"/>
        <v>1129.4648295137695</v>
      </c>
      <c r="AH87" s="2">
        <f t="shared" si="44"/>
        <v>785.71466400957877</v>
      </c>
      <c r="AI87" s="2">
        <f t="shared" si="44"/>
        <v>1129.4648295137695</v>
      </c>
      <c r="AJ87" s="2">
        <f t="shared" si="44"/>
        <v>785.71466400957877</v>
      </c>
      <c r="AK87" s="2">
        <f t="shared" si="44"/>
        <v>1129.4648295137695</v>
      </c>
      <c r="AL87" s="2">
        <f t="shared" si="44"/>
        <v>785.71466400957877</v>
      </c>
    </row>
    <row r="88" spans="4:80" x14ac:dyDescent="0.25">
      <c r="D88">
        <f t="shared" si="45"/>
        <v>11</v>
      </c>
      <c r="E88" s="5"/>
      <c r="G88" s="2">
        <f t="shared" si="43"/>
        <v>1127.205899854742</v>
      </c>
      <c r="H88" s="2">
        <f t="shared" si="43"/>
        <v>784.14323468155965</v>
      </c>
      <c r="I88" s="2">
        <f t="shared" si="43"/>
        <v>1127.205899854742</v>
      </c>
      <c r="J88" s="2">
        <f t="shared" si="43"/>
        <v>784.14323468155965</v>
      </c>
      <c r="K88" s="2">
        <f t="shared" si="43"/>
        <v>1127.205899854742</v>
      </c>
      <c r="L88" s="2">
        <f t="shared" si="43"/>
        <v>784.14323468155965</v>
      </c>
      <c r="M88" s="2">
        <f t="shared" si="43"/>
        <v>1127.205899854742</v>
      </c>
      <c r="N88" s="2">
        <f t="shared" si="43"/>
        <v>784.14323468155965</v>
      </c>
      <c r="O88" s="2">
        <f t="shared" si="43"/>
        <v>1127.205899854742</v>
      </c>
      <c r="P88" s="2">
        <f t="shared" si="43"/>
        <v>784.14323468155965</v>
      </c>
      <c r="Q88" s="2">
        <f t="shared" si="43"/>
        <v>1127.205899854742</v>
      </c>
      <c r="R88" s="2">
        <f t="shared" si="43"/>
        <v>784.14323468155965</v>
      </c>
      <c r="S88" s="2">
        <f t="shared" si="43"/>
        <v>1127.205899854742</v>
      </c>
      <c r="T88" s="2">
        <f t="shared" si="43"/>
        <v>784.14323468155965</v>
      </c>
      <c r="U88" s="2">
        <f t="shared" si="43"/>
        <v>1127.205899854742</v>
      </c>
      <c r="V88" s="2">
        <f t="shared" si="43"/>
        <v>784.14323468155965</v>
      </c>
      <c r="W88" s="2">
        <f t="shared" si="44"/>
        <v>1127.205899854742</v>
      </c>
      <c r="X88" s="2">
        <f t="shared" si="44"/>
        <v>784.14323468155965</v>
      </c>
      <c r="Y88" s="2">
        <f t="shared" si="44"/>
        <v>1127.205899854742</v>
      </c>
      <c r="Z88" s="2">
        <f t="shared" si="44"/>
        <v>784.14323468155965</v>
      </c>
      <c r="AA88" s="2">
        <f t="shared" si="44"/>
        <v>1127.205899854742</v>
      </c>
      <c r="AB88" s="2">
        <f t="shared" si="44"/>
        <v>784.14323468155965</v>
      </c>
      <c r="AC88" s="2">
        <f t="shared" si="44"/>
        <v>1127.205899854742</v>
      </c>
      <c r="AD88" s="2">
        <f t="shared" si="44"/>
        <v>784.14323468155965</v>
      </c>
      <c r="AE88" s="2">
        <f t="shared" si="44"/>
        <v>1127.205899854742</v>
      </c>
      <c r="AF88" s="2">
        <f t="shared" si="44"/>
        <v>784.14323468155965</v>
      </c>
      <c r="AG88" s="2">
        <f t="shared" si="44"/>
        <v>1127.205899854742</v>
      </c>
      <c r="AH88" s="2">
        <f t="shared" si="44"/>
        <v>784.14323468155965</v>
      </c>
      <c r="AI88" s="2">
        <f t="shared" si="44"/>
        <v>1127.205899854742</v>
      </c>
      <c r="AJ88" s="2">
        <f t="shared" si="44"/>
        <v>784.14323468155965</v>
      </c>
      <c r="AK88" s="2">
        <f t="shared" si="44"/>
        <v>1127.205899854742</v>
      </c>
      <c r="AL88" s="2">
        <f t="shared" si="44"/>
        <v>784.14323468155965</v>
      </c>
    </row>
    <row r="89" spans="4:80" x14ac:dyDescent="0.25">
      <c r="D89">
        <f t="shared" si="45"/>
        <v>12</v>
      </c>
      <c r="E89" s="5"/>
      <c r="G89" s="2">
        <f t="shared" si="43"/>
        <v>1124.9514880550323</v>
      </c>
      <c r="H89" s="2">
        <f t="shared" si="43"/>
        <v>782.57494821219643</v>
      </c>
      <c r="I89" s="2">
        <f t="shared" si="43"/>
        <v>1124.9514880550323</v>
      </c>
      <c r="J89" s="2">
        <f t="shared" si="43"/>
        <v>782.57494821219643</v>
      </c>
      <c r="K89" s="2">
        <f t="shared" si="43"/>
        <v>1124.9514880550323</v>
      </c>
      <c r="L89" s="2">
        <f t="shared" si="43"/>
        <v>782.57494821219643</v>
      </c>
      <c r="M89" s="2">
        <f t="shared" si="43"/>
        <v>1124.9514880550323</v>
      </c>
      <c r="N89" s="2">
        <f t="shared" si="43"/>
        <v>782.57494821219643</v>
      </c>
      <c r="O89" s="2">
        <f t="shared" si="43"/>
        <v>1124.9514880550323</v>
      </c>
      <c r="P89" s="2">
        <f t="shared" si="43"/>
        <v>782.57494821219643</v>
      </c>
      <c r="Q89" s="2">
        <f t="shared" si="43"/>
        <v>1124.9514880550323</v>
      </c>
      <c r="R89" s="2">
        <f t="shared" si="43"/>
        <v>782.57494821219643</v>
      </c>
      <c r="S89" s="2">
        <f t="shared" si="43"/>
        <v>1124.9514880550323</v>
      </c>
      <c r="T89" s="2">
        <f t="shared" si="43"/>
        <v>782.57494821219643</v>
      </c>
      <c r="U89" s="2">
        <f t="shared" si="43"/>
        <v>1124.9514880550323</v>
      </c>
      <c r="V89" s="2">
        <f t="shared" si="43"/>
        <v>782.57494821219643</v>
      </c>
      <c r="W89" s="2">
        <f t="shared" si="44"/>
        <v>1124.9514880550323</v>
      </c>
      <c r="X89" s="2">
        <f t="shared" si="44"/>
        <v>782.57494821219643</v>
      </c>
      <c r="Y89" s="2">
        <f t="shared" si="44"/>
        <v>1124.9514880550323</v>
      </c>
      <c r="Z89" s="2">
        <f t="shared" si="44"/>
        <v>782.57494821219643</v>
      </c>
      <c r="AA89" s="2">
        <f t="shared" si="44"/>
        <v>1124.9514880550323</v>
      </c>
      <c r="AB89" s="2">
        <f t="shared" si="44"/>
        <v>782.57494821219643</v>
      </c>
      <c r="AC89" s="2">
        <f t="shared" si="44"/>
        <v>1124.9514880550323</v>
      </c>
      <c r="AD89" s="2">
        <f t="shared" si="44"/>
        <v>782.57494821219643</v>
      </c>
      <c r="AE89" s="2">
        <f t="shared" si="44"/>
        <v>1124.9514880550323</v>
      </c>
      <c r="AF89" s="2">
        <f t="shared" si="44"/>
        <v>782.57494821219643</v>
      </c>
      <c r="AG89" s="2">
        <f t="shared" si="44"/>
        <v>1124.9514880550323</v>
      </c>
      <c r="AH89" s="2">
        <f t="shared" si="44"/>
        <v>782.57494821219643</v>
      </c>
      <c r="AI89" s="2">
        <f t="shared" si="44"/>
        <v>1124.9514880550323</v>
      </c>
      <c r="AJ89" s="2">
        <f t="shared" si="44"/>
        <v>782.57494821219643</v>
      </c>
      <c r="AK89" s="2">
        <f t="shared" si="44"/>
        <v>1124.9514880550323</v>
      </c>
      <c r="AL89" s="2">
        <f t="shared" si="44"/>
        <v>782.57494821219643</v>
      </c>
    </row>
    <row r="90" spans="4:80" x14ac:dyDescent="0.25">
      <c r="D90">
        <f t="shared" si="45"/>
        <v>13</v>
      </c>
      <c r="E90" s="5"/>
      <c r="G90" s="2">
        <f t="shared" si="43"/>
        <v>1122.7015850789223</v>
      </c>
      <c r="H90" s="2">
        <f t="shared" si="43"/>
        <v>781.00979831577217</v>
      </c>
      <c r="I90" s="2">
        <f t="shared" si="43"/>
        <v>1122.7015850789223</v>
      </c>
      <c r="J90" s="2">
        <f t="shared" si="43"/>
        <v>781.00979831577217</v>
      </c>
      <c r="K90" s="2">
        <f t="shared" si="43"/>
        <v>1122.7015850789223</v>
      </c>
      <c r="L90" s="2">
        <f t="shared" si="43"/>
        <v>781.00979831577217</v>
      </c>
      <c r="M90" s="2">
        <f t="shared" si="43"/>
        <v>1122.7015850789223</v>
      </c>
      <c r="N90" s="2">
        <f t="shared" si="43"/>
        <v>781.00979831577217</v>
      </c>
      <c r="O90" s="2">
        <f t="shared" si="43"/>
        <v>1122.7015850789223</v>
      </c>
      <c r="P90" s="2">
        <f t="shared" si="43"/>
        <v>781.00979831577217</v>
      </c>
      <c r="Q90" s="2">
        <f t="shared" si="43"/>
        <v>1122.7015850789223</v>
      </c>
      <c r="R90" s="2">
        <f t="shared" si="43"/>
        <v>781.00979831577217</v>
      </c>
      <c r="S90" s="2">
        <f t="shared" si="43"/>
        <v>1122.7015850789223</v>
      </c>
      <c r="T90" s="2">
        <f t="shared" si="43"/>
        <v>781.00979831577217</v>
      </c>
      <c r="U90" s="2">
        <f t="shared" si="43"/>
        <v>1122.7015850789223</v>
      </c>
      <c r="V90" s="2">
        <f t="shared" si="43"/>
        <v>781.00979831577217</v>
      </c>
      <c r="W90" s="2">
        <f t="shared" si="44"/>
        <v>1122.7015850789223</v>
      </c>
      <c r="X90" s="2">
        <f t="shared" si="44"/>
        <v>781.00979831577217</v>
      </c>
      <c r="Y90" s="2">
        <f t="shared" si="44"/>
        <v>1122.7015850789223</v>
      </c>
      <c r="Z90" s="2">
        <f t="shared" si="44"/>
        <v>781.00979831577217</v>
      </c>
      <c r="AA90" s="2">
        <f t="shared" si="44"/>
        <v>1122.7015850789223</v>
      </c>
      <c r="AB90" s="2">
        <f t="shared" si="44"/>
        <v>781.00979831577217</v>
      </c>
      <c r="AC90" s="2">
        <f t="shared" si="44"/>
        <v>1122.7015850789223</v>
      </c>
      <c r="AD90" s="2">
        <f t="shared" si="44"/>
        <v>781.00979831577217</v>
      </c>
      <c r="AE90" s="2">
        <f t="shared" si="44"/>
        <v>1122.7015850789223</v>
      </c>
      <c r="AF90" s="2">
        <f t="shared" si="44"/>
        <v>781.00979831577217</v>
      </c>
      <c r="AG90" s="2">
        <f t="shared" si="44"/>
        <v>1122.7015850789223</v>
      </c>
      <c r="AH90" s="2">
        <f t="shared" si="44"/>
        <v>781.00979831577217</v>
      </c>
      <c r="AI90" s="2">
        <f t="shared" si="44"/>
        <v>1122.7015850789223</v>
      </c>
      <c r="AJ90" s="2">
        <f t="shared" si="44"/>
        <v>781.00979831577217</v>
      </c>
      <c r="AK90" s="2">
        <f t="shared" si="44"/>
        <v>1122.7015850789223</v>
      </c>
      <c r="AL90" s="2">
        <f t="shared" si="44"/>
        <v>781.00979831577217</v>
      </c>
    </row>
    <row r="91" spans="4:80" x14ac:dyDescent="0.25">
      <c r="D91">
        <f t="shared" si="45"/>
        <v>14</v>
      </c>
      <c r="E91" s="5"/>
      <c r="G91" s="2">
        <f t="shared" si="43"/>
        <v>1120.4561819087644</v>
      </c>
      <c r="H91" s="2">
        <f t="shared" si="43"/>
        <v>779.4477787191405</v>
      </c>
      <c r="I91" s="2">
        <f t="shared" si="43"/>
        <v>1120.4561819087644</v>
      </c>
      <c r="J91" s="2">
        <f t="shared" si="43"/>
        <v>779.4477787191405</v>
      </c>
      <c r="K91" s="2">
        <f t="shared" si="43"/>
        <v>1120.4561819087644</v>
      </c>
      <c r="L91" s="2">
        <f t="shared" si="43"/>
        <v>779.4477787191405</v>
      </c>
      <c r="M91" s="2">
        <f t="shared" si="43"/>
        <v>1120.4561819087644</v>
      </c>
      <c r="N91" s="2">
        <f t="shared" si="43"/>
        <v>779.4477787191405</v>
      </c>
      <c r="O91" s="2">
        <f t="shared" si="43"/>
        <v>1120.4561819087644</v>
      </c>
      <c r="P91" s="2">
        <f t="shared" si="43"/>
        <v>779.4477787191405</v>
      </c>
      <c r="Q91" s="2">
        <f t="shared" si="43"/>
        <v>1120.4561819087644</v>
      </c>
      <c r="R91" s="2">
        <f t="shared" si="43"/>
        <v>779.4477787191405</v>
      </c>
      <c r="S91" s="2">
        <f t="shared" si="43"/>
        <v>1120.4561819087644</v>
      </c>
      <c r="T91" s="2">
        <f t="shared" si="43"/>
        <v>779.4477787191405</v>
      </c>
      <c r="U91" s="2">
        <f t="shared" si="43"/>
        <v>1120.4561819087644</v>
      </c>
      <c r="V91" s="2">
        <f t="shared" si="43"/>
        <v>779.4477787191405</v>
      </c>
      <c r="W91" s="2">
        <f t="shared" si="44"/>
        <v>1120.4561819087644</v>
      </c>
      <c r="X91" s="2">
        <f t="shared" si="44"/>
        <v>779.4477787191405</v>
      </c>
      <c r="Y91" s="2">
        <f t="shared" si="44"/>
        <v>1120.4561819087644</v>
      </c>
      <c r="Z91" s="2">
        <f t="shared" si="44"/>
        <v>779.4477787191405</v>
      </c>
      <c r="AA91" s="2">
        <f t="shared" si="44"/>
        <v>1120.4561819087644</v>
      </c>
      <c r="AB91" s="2">
        <f t="shared" si="44"/>
        <v>779.4477787191405</v>
      </c>
      <c r="AC91" s="2">
        <f t="shared" si="44"/>
        <v>1120.4561819087644</v>
      </c>
      <c r="AD91" s="2">
        <f t="shared" si="44"/>
        <v>779.4477787191405</v>
      </c>
      <c r="AE91" s="2">
        <f t="shared" si="44"/>
        <v>1120.4561819087644</v>
      </c>
      <c r="AF91" s="2">
        <f t="shared" si="44"/>
        <v>779.4477787191405</v>
      </c>
      <c r="AG91" s="2">
        <f t="shared" si="44"/>
        <v>1120.4561819087644</v>
      </c>
      <c r="AH91" s="2">
        <f t="shared" si="44"/>
        <v>779.4477787191405</v>
      </c>
      <c r="AI91" s="2">
        <f t="shared" si="44"/>
        <v>1120.4561819087644</v>
      </c>
      <c r="AJ91" s="2">
        <f t="shared" si="44"/>
        <v>779.4477787191405</v>
      </c>
      <c r="AK91" s="2">
        <f t="shared" si="44"/>
        <v>1120.4561819087644</v>
      </c>
      <c r="AL91" s="2">
        <f t="shared" si="44"/>
        <v>779.4477787191405</v>
      </c>
    </row>
    <row r="92" spans="4:80" x14ac:dyDescent="0.25">
      <c r="D92">
        <f t="shared" si="45"/>
        <v>15</v>
      </c>
      <c r="E92" s="5"/>
      <c r="G92" s="2">
        <f t="shared" si="43"/>
        <v>1118.215269544947</v>
      </c>
      <c r="H92" s="2">
        <f t="shared" si="43"/>
        <v>777.88888316170221</v>
      </c>
      <c r="I92" s="2">
        <f t="shared" si="43"/>
        <v>1118.215269544947</v>
      </c>
      <c r="J92" s="2">
        <f t="shared" si="43"/>
        <v>777.88888316170221</v>
      </c>
      <c r="K92" s="2">
        <f t="shared" si="43"/>
        <v>1118.215269544947</v>
      </c>
      <c r="L92" s="2">
        <f t="shared" si="43"/>
        <v>777.88888316170221</v>
      </c>
      <c r="M92" s="2">
        <f t="shared" si="43"/>
        <v>1118.215269544947</v>
      </c>
      <c r="N92" s="2">
        <f t="shared" si="43"/>
        <v>777.88888316170221</v>
      </c>
      <c r="O92" s="2">
        <f t="shared" si="43"/>
        <v>1118.215269544947</v>
      </c>
      <c r="P92" s="2">
        <f t="shared" si="43"/>
        <v>777.88888316170221</v>
      </c>
      <c r="Q92" s="2">
        <f t="shared" si="43"/>
        <v>1118.215269544947</v>
      </c>
      <c r="R92" s="2">
        <f t="shared" si="43"/>
        <v>777.88888316170221</v>
      </c>
      <c r="S92" s="2">
        <f t="shared" si="43"/>
        <v>1118.215269544947</v>
      </c>
      <c r="T92" s="2">
        <f t="shared" si="43"/>
        <v>777.88888316170221</v>
      </c>
      <c r="U92" s="2">
        <f t="shared" si="43"/>
        <v>1118.215269544947</v>
      </c>
      <c r="V92" s="2">
        <f t="shared" si="43"/>
        <v>777.88888316170221</v>
      </c>
      <c r="W92" s="2">
        <f t="shared" si="44"/>
        <v>1118.215269544947</v>
      </c>
      <c r="X92" s="2">
        <f t="shared" si="44"/>
        <v>777.88888316170221</v>
      </c>
      <c r="Y92" s="2">
        <f t="shared" si="44"/>
        <v>1118.215269544947</v>
      </c>
      <c r="Z92" s="2">
        <f t="shared" si="44"/>
        <v>777.88888316170221</v>
      </c>
      <c r="AA92" s="2">
        <f t="shared" si="44"/>
        <v>1118.215269544947</v>
      </c>
      <c r="AB92" s="2">
        <f t="shared" si="44"/>
        <v>777.88888316170221</v>
      </c>
      <c r="AC92" s="2">
        <f t="shared" si="44"/>
        <v>1118.215269544947</v>
      </c>
      <c r="AD92" s="2">
        <f t="shared" si="44"/>
        <v>777.88888316170221</v>
      </c>
      <c r="AE92" s="2">
        <f t="shared" si="44"/>
        <v>1118.215269544947</v>
      </c>
      <c r="AF92" s="2">
        <f t="shared" si="44"/>
        <v>777.88888316170221</v>
      </c>
      <c r="AG92" s="2">
        <f t="shared" si="44"/>
        <v>1118.215269544947</v>
      </c>
      <c r="AH92" s="2">
        <f t="shared" si="44"/>
        <v>777.88888316170221</v>
      </c>
      <c r="AI92" s="2">
        <f t="shared" si="44"/>
        <v>1118.215269544947</v>
      </c>
      <c r="AJ92" s="2">
        <f t="shared" si="44"/>
        <v>777.88888316170221</v>
      </c>
      <c r="AK92" s="2">
        <f t="shared" si="44"/>
        <v>1118.215269544947</v>
      </c>
      <c r="AL92" s="2">
        <f t="shared" si="44"/>
        <v>777.88888316170221</v>
      </c>
      <c r="AO92" s="18"/>
      <c r="AP92" s="18"/>
      <c r="AQ92" s="18"/>
      <c r="AR92" s="18"/>
      <c r="AS92" s="18"/>
      <c r="AT92" s="18"/>
      <c r="AU92" s="18"/>
      <c r="AV92" s="18"/>
      <c r="AW92" s="18"/>
      <c r="AX92" s="18"/>
      <c r="AY92" s="18"/>
      <c r="AZ92" s="18"/>
      <c r="BA92" s="18"/>
    </row>
    <row r="93" spans="4:80" x14ac:dyDescent="0.25">
      <c r="D93">
        <f t="shared" si="45"/>
        <v>16</v>
      </c>
      <c r="E93" s="5"/>
      <c r="G93" s="2">
        <f t="shared" si="43"/>
        <v>1115.9788390058573</v>
      </c>
      <c r="H93" s="2">
        <f t="shared" si="43"/>
        <v>776.33310539537888</v>
      </c>
      <c r="I93" s="2">
        <f t="shared" si="43"/>
        <v>1115.9788390058573</v>
      </c>
      <c r="J93" s="2">
        <f t="shared" si="43"/>
        <v>776.33310539537888</v>
      </c>
      <c r="K93" s="2">
        <f t="shared" si="43"/>
        <v>1115.9788390058573</v>
      </c>
      <c r="L93" s="2">
        <f t="shared" si="43"/>
        <v>776.33310539537888</v>
      </c>
      <c r="M93" s="2">
        <f t="shared" si="43"/>
        <v>1115.9788390058573</v>
      </c>
      <c r="N93" s="2">
        <f t="shared" si="43"/>
        <v>776.33310539537888</v>
      </c>
      <c r="O93" s="2">
        <f t="shared" si="43"/>
        <v>1115.9788390058573</v>
      </c>
      <c r="P93" s="2">
        <f t="shared" si="43"/>
        <v>776.33310539537888</v>
      </c>
      <c r="Q93" s="2">
        <f t="shared" si="43"/>
        <v>1115.9788390058573</v>
      </c>
      <c r="R93" s="2">
        <f t="shared" si="43"/>
        <v>776.33310539537888</v>
      </c>
      <c r="S93" s="2">
        <f t="shared" si="43"/>
        <v>1115.9788390058573</v>
      </c>
      <c r="T93" s="2">
        <f t="shared" si="43"/>
        <v>776.33310539537888</v>
      </c>
      <c r="U93" s="2">
        <f t="shared" si="43"/>
        <v>1115.9788390058573</v>
      </c>
      <c r="V93" s="2">
        <f t="shared" ref="V93:AK108" si="46">IF($D93-1&lt;V$59,V$62*(1-V$61)^($D93-$D$78),0)</f>
        <v>776.33310539537888</v>
      </c>
      <c r="W93" s="2">
        <f t="shared" si="46"/>
        <v>1115.9788390058573</v>
      </c>
      <c r="X93" s="2">
        <f t="shared" si="44"/>
        <v>776.33310539537888</v>
      </c>
      <c r="Y93" s="2">
        <f t="shared" si="44"/>
        <v>1115.9788390058573</v>
      </c>
      <c r="Z93" s="2">
        <f t="shared" si="44"/>
        <v>776.33310539537888</v>
      </c>
      <c r="AA93" s="2">
        <f t="shared" si="44"/>
        <v>1115.9788390058573</v>
      </c>
      <c r="AB93" s="2">
        <f t="shared" si="44"/>
        <v>776.33310539537888</v>
      </c>
      <c r="AC93" s="2">
        <f t="shared" si="44"/>
        <v>1115.9788390058573</v>
      </c>
      <c r="AD93" s="2">
        <f t="shared" si="44"/>
        <v>776.33310539537888</v>
      </c>
      <c r="AE93" s="2">
        <f t="shared" si="44"/>
        <v>1115.9788390058573</v>
      </c>
      <c r="AF93" s="2">
        <f t="shared" si="44"/>
        <v>776.33310539537888</v>
      </c>
      <c r="AG93" s="2">
        <f t="shared" si="44"/>
        <v>1115.9788390058573</v>
      </c>
      <c r="AH93" s="2">
        <f t="shared" si="44"/>
        <v>776.33310539537888</v>
      </c>
      <c r="AI93" s="2">
        <f t="shared" si="44"/>
        <v>1115.9788390058573</v>
      </c>
      <c r="AJ93" s="2">
        <f t="shared" si="44"/>
        <v>776.33310539537888</v>
      </c>
      <c r="AK93" s="2">
        <f t="shared" si="44"/>
        <v>1115.9788390058573</v>
      </c>
      <c r="AL93" s="2">
        <f t="shared" si="44"/>
        <v>776.33310539537888</v>
      </c>
      <c r="AO93" s="18"/>
      <c r="AP93" s="18"/>
      <c r="AQ93" s="18"/>
      <c r="AR93" s="18"/>
      <c r="AS93" s="18"/>
      <c r="AT93" s="18"/>
      <c r="AU93" s="18"/>
      <c r="AV93" s="18"/>
      <c r="AW93" s="18"/>
      <c r="AX93" s="18"/>
      <c r="AY93" s="18"/>
      <c r="AZ93" s="18"/>
      <c r="BA93" s="18"/>
    </row>
    <row r="94" spans="4:80" x14ac:dyDescent="0.25">
      <c r="D94">
        <f t="shared" si="45"/>
        <v>17</v>
      </c>
      <c r="E94" s="5"/>
      <c r="G94" s="2">
        <f t="shared" ref="G94:V109" si="47">IF($D94-1&lt;G$59,G$62*(1-G$61)^($D94-$D$78),0)</f>
        <v>1113.7468813278454</v>
      </c>
      <c r="H94" s="2">
        <f t="shared" si="47"/>
        <v>774.78043918458809</v>
      </c>
      <c r="I94" s="2">
        <f t="shared" si="47"/>
        <v>1113.7468813278454</v>
      </c>
      <c r="J94" s="2">
        <f t="shared" si="47"/>
        <v>774.78043918458809</v>
      </c>
      <c r="K94" s="2">
        <f t="shared" si="47"/>
        <v>1113.7468813278454</v>
      </c>
      <c r="L94" s="2">
        <f t="shared" si="47"/>
        <v>774.78043918458809</v>
      </c>
      <c r="M94" s="2">
        <f t="shared" si="47"/>
        <v>1113.7468813278454</v>
      </c>
      <c r="N94" s="2">
        <f t="shared" si="47"/>
        <v>774.78043918458809</v>
      </c>
      <c r="O94" s="2">
        <f t="shared" si="47"/>
        <v>1113.7468813278454</v>
      </c>
      <c r="P94" s="2">
        <f t="shared" si="47"/>
        <v>774.78043918458809</v>
      </c>
      <c r="Q94" s="2">
        <f t="shared" si="47"/>
        <v>1113.7468813278454</v>
      </c>
      <c r="R94" s="2">
        <f t="shared" si="47"/>
        <v>774.78043918458809</v>
      </c>
      <c r="S94" s="2">
        <f t="shared" si="47"/>
        <v>1113.7468813278454</v>
      </c>
      <c r="T94" s="2">
        <f t="shared" si="47"/>
        <v>774.78043918458809</v>
      </c>
      <c r="U94" s="2">
        <f t="shared" si="47"/>
        <v>1113.7468813278454</v>
      </c>
      <c r="V94" s="2">
        <f t="shared" si="47"/>
        <v>774.78043918458809</v>
      </c>
      <c r="W94" s="2">
        <f t="shared" si="46"/>
        <v>1113.7468813278454</v>
      </c>
      <c r="X94" s="2">
        <f t="shared" si="46"/>
        <v>774.78043918458809</v>
      </c>
      <c r="Y94" s="2">
        <f t="shared" si="46"/>
        <v>1113.7468813278454</v>
      </c>
      <c r="Z94" s="2">
        <f t="shared" si="46"/>
        <v>774.78043918458809</v>
      </c>
      <c r="AA94" s="2">
        <f t="shared" si="46"/>
        <v>1113.7468813278454</v>
      </c>
      <c r="AB94" s="2">
        <f t="shared" si="46"/>
        <v>774.78043918458809</v>
      </c>
      <c r="AC94" s="2">
        <f t="shared" si="46"/>
        <v>1113.7468813278454</v>
      </c>
      <c r="AD94" s="2">
        <f t="shared" si="46"/>
        <v>774.78043918458809</v>
      </c>
      <c r="AE94" s="2">
        <f t="shared" si="46"/>
        <v>1113.7468813278454</v>
      </c>
      <c r="AF94" s="2">
        <f t="shared" si="46"/>
        <v>774.78043918458809</v>
      </c>
      <c r="AG94" s="2">
        <f t="shared" si="46"/>
        <v>1113.7468813278454</v>
      </c>
      <c r="AH94" s="2">
        <f t="shared" si="46"/>
        <v>774.78043918458809</v>
      </c>
      <c r="AI94" s="2">
        <f t="shared" si="46"/>
        <v>1113.7468813278454</v>
      </c>
      <c r="AJ94" s="2">
        <f t="shared" si="46"/>
        <v>774.78043918458809</v>
      </c>
      <c r="AK94" s="2">
        <f t="shared" si="46"/>
        <v>1113.7468813278454</v>
      </c>
      <c r="AL94" s="2">
        <f t="shared" ref="AL94:AL117" si="48">IF($D94-1&lt;AL$59,AL$62*(1-AL$61)^($D94-$D$78),0)</f>
        <v>774.78043918458809</v>
      </c>
      <c r="AO94" s="18"/>
      <c r="AP94" s="18"/>
      <c r="AQ94" s="18"/>
      <c r="AR94" s="18"/>
      <c r="AS94" s="18"/>
      <c r="AT94" s="18"/>
      <c r="AU94" s="18"/>
      <c r="AV94" s="18"/>
      <c r="AW94" s="18"/>
      <c r="AX94" s="18"/>
      <c r="AY94" s="18"/>
      <c r="AZ94" s="18"/>
      <c r="BA94" s="18"/>
    </row>
    <row r="95" spans="4:80" x14ac:dyDescent="0.25">
      <c r="D95">
        <f t="shared" si="45"/>
        <v>18</v>
      </c>
      <c r="E95" s="5"/>
      <c r="G95" s="2">
        <f t="shared" si="47"/>
        <v>1111.5193875651898</v>
      </c>
      <c r="H95" s="2">
        <f t="shared" si="47"/>
        <v>773.23087830621898</v>
      </c>
      <c r="I95" s="2">
        <f t="shared" si="47"/>
        <v>1111.5193875651898</v>
      </c>
      <c r="J95" s="2">
        <f t="shared" si="47"/>
        <v>773.23087830621898</v>
      </c>
      <c r="K95" s="2">
        <f t="shared" si="47"/>
        <v>1111.5193875651898</v>
      </c>
      <c r="L95" s="2">
        <f t="shared" si="47"/>
        <v>773.23087830621898</v>
      </c>
      <c r="M95" s="2">
        <f t="shared" si="47"/>
        <v>1111.5193875651898</v>
      </c>
      <c r="N95" s="2">
        <f t="shared" si="47"/>
        <v>773.23087830621898</v>
      </c>
      <c r="O95" s="2">
        <f t="shared" si="47"/>
        <v>1111.5193875651898</v>
      </c>
      <c r="P95" s="2">
        <f t="shared" si="47"/>
        <v>773.23087830621898</v>
      </c>
      <c r="Q95" s="2">
        <f t="shared" si="47"/>
        <v>1111.5193875651898</v>
      </c>
      <c r="R95" s="2">
        <f t="shared" si="47"/>
        <v>773.23087830621898</v>
      </c>
      <c r="S95" s="2">
        <f t="shared" si="47"/>
        <v>1111.5193875651898</v>
      </c>
      <c r="T95" s="2">
        <f t="shared" si="47"/>
        <v>773.23087830621898</v>
      </c>
      <c r="U95" s="2">
        <f t="shared" si="47"/>
        <v>1111.5193875651898</v>
      </c>
      <c r="V95" s="2">
        <f t="shared" si="47"/>
        <v>773.23087830621898</v>
      </c>
      <c r="W95" s="2">
        <f t="shared" si="46"/>
        <v>1111.5193875651898</v>
      </c>
      <c r="X95" s="2">
        <f t="shared" si="46"/>
        <v>773.23087830621898</v>
      </c>
      <c r="Y95" s="2">
        <f t="shared" si="46"/>
        <v>1111.5193875651898</v>
      </c>
      <c r="Z95" s="2">
        <f t="shared" si="46"/>
        <v>773.23087830621898</v>
      </c>
      <c r="AA95" s="2">
        <f t="shared" si="46"/>
        <v>1111.5193875651898</v>
      </c>
      <c r="AB95" s="2">
        <f t="shared" si="46"/>
        <v>773.23087830621898</v>
      </c>
      <c r="AC95" s="2">
        <f t="shared" si="46"/>
        <v>1111.5193875651898</v>
      </c>
      <c r="AD95" s="2">
        <f t="shared" si="46"/>
        <v>773.23087830621898</v>
      </c>
      <c r="AE95" s="2">
        <f t="shared" si="46"/>
        <v>1111.5193875651898</v>
      </c>
      <c r="AF95" s="2">
        <f t="shared" si="46"/>
        <v>773.23087830621898</v>
      </c>
      <c r="AG95" s="2">
        <f t="shared" si="46"/>
        <v>1111.5193875651898</v>
      </c>
      <c r="AH95" s="2">
        <f t="shared" si="46"/>
        <v>773.23087830621898</v>
      </c>
      <c r="AI95" s="2">
        <f t="shared" si="46"/>
        <v>1111.5193875651898</v>
      </c>
      <c r="AJ95" s="2">
        <f t="shared" si="46"/>
        <v>773.23087830621898</v>
      </c>
      <c r="AK95" s="2">
        <f t="shared" si="46"/>
        <v>1111.5193875651898</v>
      </c>
      <c r="AL95" s="2">
        <f t="shared" si="48"/>
        <v>773.23087830621898</v>
      </c>
      <c r="AO95" s="18"/>
      <c r="AP95" s="18"/>
      <c r="AQ95" s="18"/>
      <c r="AR95" s="18"/>
      <c r="AS95" s="18"/>
      <c r="AT95" s="18"/>
      <c r="AU95" s="18"/>
      <c r="AV95" s="18"/>
      <c r="AW95" s="18"/>
      <c r="AX95" s="18"/>
      <c r="AY95" s="18"/>
      <c r="AZ95" s="18"/>
      <c r="BA95" s="18"/>
    </row>
    <row r="96" spans="4:80" x14ac:dyDescent="0.25">
      <c r="D96">
        <f t="shared" si="45"/>
        <v>19</v>
      </c>
      <c r="E96" s="5"/>
      <c r="G96" s="2">
        <f t="shared" si="47"/>
        <v>1109.2963487900593</v>
      </c>
      <c r="H96" s="2">
        <f t="shared" si="47"/>
        <v>771.68441654960645</v>
      </c>
      <c r="I96" s="2">
        <f t="shared" si="47"/>
        <v>1109.2963487900593</v>
      </c>
      <c r="J96" s="2">
        <f t="shared" si="47"/>
        <v>771.68441654960645</v>
      </c>
      <c r="K96" s="2">
        <f t="shared" si="47"/>
        <v>1109.2963487900593</v>
      </c>
      <c r="L96" s="2">
        <f t="shared" si="47"/>
        <v>771.68441654960645</v>
      </c>
      <c r="M96" s="2">
        <f t="shared" si="47"/>
        <v>1109.2963487900593</v>
      </c>
      <c r="N96" s="2">
        <f t="shared" si="47"/>
        <v>771.68441654960645</v>
      </c>
      <c r="O96" s="2">
        <f t="shared" si="47"/>
        <v>1109.2963487900593</v>
      </c>
      <c r="P96" s="2">
        <f t="shared" si="47"/>
        <v>771.68441654960645</v>
      </c>
      <c r="Q96" s="2">
        <f t="shared" si="47"/>
        <v>1109.2963487900593</v>
      </c>
      <c r="R96" s="2">
        <f t="shared" si="47"/>
        <v>771.68441654960645</v>
      </c>
      <c r="S96" s="2">
        <f t="shared" si="47"/>
        <v>1109.2963487900593</v>
      </c>
      <c r="T96" s="2">
        <f t="shared" si="47"/>
        <v>771.68441654960645</v>
      </c>
      <c r="U96" s="2">
        <f t="shared" si="47"/>
        <v>1109.2963487900593</v>
      </c>
      <c r="V96" s="2">
        <f t="shared" si="47"/>
        <v>771.68441654960645</v>
      </c>
      <c r="W96" s="2">
        <f t="shared" si="46"/>
        <v>1109.2963487900593</v>
      </c>
      <c r="X96" s="2">
        <f t="shared" si="46"/>
        <v>771.68441654960645</v>
      </c>
      <c r="Y96" s="2">
        <f t="shared" si="46"/>
        <v>1109.2963487900593</v>
      </c>
      <c r="Z96" s="2">
        <f t="shared" si="46"/>
        <v>771.68441654960645</v>
      </c>
      <c r="AA96" s="2">
        <f t="shared" si="46"/>
        <v>1109.2963487900593</v>
      </c>
      <c r="AB96" s="2">
        <f t="shared" si="46"/>
        <v>771.68441654960645</v>
      </c>
      <c r="AC96" s="2">
        <f t="shared" si="46"/>
        <v>1109.2963487900593</v>
      </c>
      <c r="AD96" s="2">
        <f t="shared" si="46"/>
        <v>771.68441654960645</v>
      </c>
      <c r="AE96" s="2">
        <f t="shared" si="46"/>
        <v>1109.2963487900593</v>
      </c>
      <c r="AF96" s="2">
        <f t="shared" si="46"/>
        <v>771.68441654960645</v>
      </c>
      <c r="AG96" s="2">
        <f t="shared" si="46"/>
        <v>1109.2963487900593</v>
      </c>
      <c r="AH96" s="2">
        <f t="shared" si="46"/>
        <v>771.68441654960645</v>
      </c>
      <c r="AI96" s="2">
        <f t="shared" si="46"/>
        <v>1109.2963487900593</v>
      </c>
      <c r="AJ96" s="2">
        <f t="shared" si="46"/>
        <v>771.68441654960645</v>
      </c>
      <c r="AK96" s="2">
        <f t="shared" si="46"/>
        <v>1109.2963487900593</v>
      </c>
      <c r="AL96" s="2">
        <f t="shared" si="48"/>
        <v>771.68441654960645</v>
      </c>
      <c r="AO96" s="18"/>
      <c r="AP96" s="18"/>
      <c r="AQ96" s="18"/>
      <c r="AR96" s="18"/>
      <c r="AS96" s="18"/>
      <c r="AT96" s="18"/>
      <c r="AU96" s="18"/>
      <c r="AV96" s="18"/>
      <c r="AW96" s="18"/>
      <c r="AX96" s="18"/>
      <c r="AY96" s="18"/>
      <c r="AZ96" s="18"/>
      <c r="BA96" s="18"/>
    </row>
    <row r="97" spans="4:38" x14ac:dyDescent="0.25">
      <c r="D97">
        <f t="shared" si="45"/>
        <v>20</v>
      </c>
      <c r="E97" s="5"/>
      <c r="G97" s="2">
        <f t="shared" si="47"/>
        <v>1107.0777560924791</v>
      </c>
      <c r="H97" s="2">
        <f t="shared" si="47"/>
        <v>770.14104771650727</v>
      </c>
      <c r="I97" s="2">
        <f t="shared" si="47"/>
        <v>1107.0777560924791</v>
      </c>
      <c r="J97" s="2">
        <f t="shared" si="47"/>
        <v>770.14104771650727</v>
      </c>
      <c r="K97" s="2">
        <f t="shared" si="47"/>
        <v>1107.0777560924791</v>
      </c>
      <c r="L97" s="2">
        <f t="shared" si="47"/>
        <v>770.14104771650727</v>
      </c>
      <c r="M97" s="2">
        <f t="shared" si="47"/>
        <v>1107.0777560924791</v>
      </c>
      <c r="N97" s="2">
        <f t="shared" si="47"/>
        <v>770.14104771650727</v>
      </c>
      <c r="O97" s="2">
        <f t="shared" si="47"/>
        <v>1107.0777560924791</v>
      </c>
      <c r="P97" s="2">
        <f t="shared" si="47"/>
        <v>770.14104771650727</v>
      </c>
      <c r="Q97" s="2">
        <f t="shared" si="47"/>
        <v>1107.0777560924791</v>
      </c>
      <c r="R97" s="2">
        <f t="shared" si="47"/>
        <v>770.14104771650727</v>
      </c>
      <c r="S97" s="2">
        <f t="shared" si="47"/>
        <v>1107.0777560924791</v>
      </c>
      <c r="T97" s="2">
        <f t="shared" si="47"/>
        <v>770.14104771650727</v>
      </c>
      <c r="U97" s="2">
        <f t="shared" si="47"/>
        <v>1107.0777560924791</v>
      </c>
      <c r="V97" s="2">
        <f t="shared" si="47"/>
        <v>770.14104771650727</v>
      </c>
      <c r="W97" s="2">
        <f t="shared" si="46"/>
        <v>1107.0777560924791</v>
      </c>
      <c r="X97" s="2">
        <f t="shared" si="46"/>
        <v>770.14104771650727</v>
      </c>
      <c r="Y97" s="2">
        <f t="shared" si="46"/>
        <v>1107.0777560924791</v>
      </c>
      <c r="Z97" s="2">
        <f t="shared" si="46"/>
        <v>770.14104771650727</v>
      </c>
      <c r="AA97" s="2">
        <f t="shared" si="46"/>
        <v>1107.0777560924791</v>
      </c>
      <c r="AB97" s="2">
        <f t="shared" si="46"/>
        <v>770.14104771650727</v>
      </c>
      <c r="AC97" s="2">
        <f t="shared" si="46"/>
        <v>1107.0777560924791</v>
      </c>
      <c r="AD97" s="2">
        <f t="shared" si="46"/>
        <v>770.14104771650727</v>
      </c>
      <c r="AE97" s="2">
        <f t="shared" si="46"/>
        <v>1107.0777560924791</v>
      </c>
      <c r="AF97" s="2">
        <f t="shared" si="46"/>
        <v>770.14104771650727</v>
      </c>
      <c r="AG97" s="2">
        <f t="shared" si="46"/>
        <v>1107.0777560924791</v>
      </c>
      <c r="AH97" s="2">
        <f t="shared" si="46"/>
        <v>770.14104771650727</v>
      </c>
      <c r="AI97" s="2">
        <f t="shared" si="46"/>
        <v>1107.0777560924791</v>
      </c>
      <c r="AJ97" s="2">
        <f t="shared" si="46"/>
        <v>770.14104771650727</v>
      </c>
      <c r="AK97" s="2">
        <f t="shared" si="46"/>
        <v>1107.0777560924791</v>
      </c>
      <c r="AL97" s="2">
        <f t="shared" si="48"/>
        <v>770.14104771650727</v>
      </c>
    </row>
    <row r="98" spans="4:38" x14ac:dyDescent="0.25">
      <c r="D98">
        <f t="shared" si="45"/>
        <v>21</v>
      </c>
      <c r="E98" s="5"/>
      <c r="G98" s="2">
        <f t="shared" si="47"/>
        <v>1104.8636005802944</v>
      </c>
      <c r="H98" s="2">
        <f t="shared" si="47"/>
        <v>768.6007656210744</v>
      </c>
      <c r="I98" s="2">
        <f t="shared" si="47"/>
        <v>1104.8636005802944</v>
      </c>
      <c r="J98" s="2">
        <f t="shared" si="47"/>
        <v>768.6007656210744</v>
      </c>
      <c r="K98" s="2">
        <f t="shared" si="47"/>
        <v>1104.8636005802944</v>
      </c>
      <c r="L98" s="2">
        <f t="shared" si="47"/>
        <v>768.6007656210744</v>
      </c>
      <c r="M98" s="2">
        <f t="shared" si="47"/>
        <v>1104.8636005802944</v>
      </c>
      <c r="N98" s="2">
        <f t="shared" si="47"/>
        <v>768.6007656210744</v>
      </c>
      <c r="O98" s="2">
        <f t="shared" si="47"/>
        <v>1104.8636005802944</v>
      </c>
      <c r="P98" s="2">
        <f t="shared" si="47"/>
        <v>768.6007656210744</v>
      </c>
      <c r="Q98" s="2">
        <f t="shared" si="47"/>
        <v>1104.8636005802944</v>
      </c>
      <c r="R98" s="2">
        <f t="shared" si="47"/>
        <v>768.6007656210744</v>
      </c>
      <c r="S98" s="2">
        <f t="shared" si="47"/>
        <v>1104.8636005802944</v>
      </c>
      <c r="T98" s="2">
        <f t="shared" si="47"/>
        <v>768.6007656210744</v>
      </c>
      <c r="U98" s="2">
        <f t="shared" si="47"/>
        <v>1104.8636005802944</v>
      </c>
      <c r="V98" s="2">
        <f t="shared" si="47"/>
        <v>768.6007656210744</v>
      </c>
      <c r="W98" s="2">
        <f t="shared" si="46"/>
        <v>1104.8636005802944</v>
      </c>
      <c r="X98" s="2">
        <f t="shared" si="46"/>
        <v>768.6007656210744</v>
      </c>
      <c r="Y98" s="2">
        <f t="shared" si="46"/>
        <v>1104.8636005802944</v>
      </c>
      <c r="Z98" s="2">
        <f t="shared" si="46"/>
        <v>768.6007656210744</v>
      </c>
      <c r="AA98" s="2">
        <f t="shared" si="46"/>
        <v>1104.8636005802944</v>
      </c>
      <c r="AB98" s="2">
        <f t="shared" si="46"/>
        <v>768.6007656210744</v>
      </c>
      <c r="AC98" s="2">
        <f t="shared" si="46"/>
        <v>1104.8636005802944</v>
      </c>
      <c r="AD98" s="2">
        <f t="shared" si="46"/>
        <v>768.6007656210744</v>
      </c>
      <c r="AE98" s="2">
        <f t="shared" si="46"/>
        <v>1104.8636005802944</v>
      </c>
      <c r="AF98" s="2">
        <f t="shared" si="46"/>
        <v>768.6007656210744</v>
      </c>
      <c r="AG98" s="2">
        <f t="shared" si="46"/>
        <v>1104.8636005802944</v>
      </c>
      <c r="AH98" s="2">
        <f t="shared" si="46"/>
        <v>768.6007656210744</v>
      </c>
      <c r="AI98" s="2">
        <f t="shared" si="46"/>
        <v>1104.8636005802944</v>
      </c>
      <c r="AJ98" s="2">
        <f t="shared" si="46"/>
        <v>768.6007656210744</v>
      </c>
      <c r="AK98" s="2">
        <f t="shared" si="46"/>
        <v>1104.8636005802944</v>
      </c>
      <c r="AL98" s="2">
        <f t="shared" si="48"/>
        <v>768.6007656210744</v>
      </c>
    </row>
    <row r="99" spans="4:38" x14ac:dyDescent="0.25">
      <c r="D99">
        <f t="shared" si="45"/>
        <v>22</v>
      </c>
      <c r="E99" s="5"/>
      <c r="G99" s="2">
        <f t="shared" si="47"/>
        <v>1102.6538733791338</v>
      </c>
      <c r="H99" s="2">
        <f t="shared" si="47"/>
        <v>767.0635640898322</v>
      </c>
      <c r="I99" s="2">
        <f t="shared" si="47"/>
        <v>1102.6538733791338</v>
      </c>
      <c r="J99" s="2">
        <f t="shared" si="47"/>
        <v>767.0635640898322</v>
      </c>
      <c r="K99" s="2">
        <f t="shared" si="47"/>
        <v>1102.6538733791338</v>
      </c>
      <c r="L99" s="2">
        <f t="shared" si="47"/>
        <v>767.0635640898322</v>
      </c>
      <c r="M99" s="2">
        <f t="shared" si="47"/>
        <v>1102.6538733791338</v>
      </c>
      <c r="N99" s="2">
        <f t="shared" si="47"/>
        <v>767.0635640898322</v>
      </c>
      <c r="O99" s="2">
        <f t="shared" si="47"/>
        <v>1102.6538733791338</v>
      </c>
      <c r="P99" s="2">
        <f t="shared" si="47"/>
        <v>767.0635640898322</v>
      </c>
      <c r="Q99" s="2">
        <f t="shared" si="47"/>
        <v>1102.6538733791338</v>
      </c>
      <c r="R99" s="2">
        <f t="shared" si="47"/>
        <v>767.0635640898322</v>
      </c>
      <c r="S99" s="2">
        <f t="shared" si="47"/>
        <v>1102.6538733791338</v>
      </c>
      <c r="T99" s="2">
        <f t="shared" si="47"/>
        <v>767.0635640898322</v>
      </c>
      <c r="U99" s="2">
        <f t="shared" si="47"/>
        <v>1102.6538733791338</v>
      </c>
      <c r="V99" s="2">
        <f t="shared" si="47"/>
        <v>767.0635640898322</v>
      </c>
      <c r="W99" s="2">
        <f t="shared" si="46"/>
        <v>1102.6538733791338</v>
      </c>
      <c r="X99" s="2">
        <f t="shared" si="46"/>
        <v>767.0635640898322</v>
      </c>
      <c r="Y99" s="2">
        <f t="shared" si="46"/>
        <v>1102.6538733791338</v>
      </c>
      <c r="Z99" s="2">
        <f t="shared" si="46"/>
        <v>767.0635640898322</v>
      </c>
      <c r="AA99" s="2">
        <f t="shared" si="46"/>
        <v>1102.6538733791338</v>
      </c>
      <c r="AB99" s="2">
        <f t="shared" si="46"/>
        <v>767.0635640898322</v>
      </c>
      <c r="AC99" s="2">
        <f t="shared" si="46"/>
        <v>1102.6538733791338</v>
      </c>
      <c r="AD99" s="2">
        <f t="shared" si="46"/>
        <v>767.0635640898322</v>
      </c>
      <c r="AE99" s="2">
        <f t="shared" si="46"/>
        <v>1102.6538733791338</v>
      </c>
      <c r="AF99" s="2">
        <f t="shared" si="46"/>
        <v>767.0635640898322</v>
      </c>
      <c r="AG99" s="2">
        <f t="shared" si="46"/>
        <v>1102.6538733791338</v>
      </c>
      <c r="AH99" s="2">
        <f t="shared" si="46"/>
        <v>767.0635640898322</v>
      </c>
      <c r="AI99" s="2">
        <f t="shared" si="46"/>
        <v>1102.6538733791338</v>
      </c>
      <c r="AJ99" s="2">
        <f t="shared" si="46"/>
        <v>767.0635640898322</v>
      </c>
      <c r="AK99" s="2">
        <f t="shared" si="46"/>
        <v>1102.6538733791338</v>
      </c>
      <c r="AL99" s="2">
        <f t="shared" si="48"/>
        <v>767.0635640898322</v>
      </c>
    </row>
    <row r="100" spans="4:38" x14ac:dyDescent="0.25">
      <c r="D100">
        <f t="shared" si="45"/>
        <v>23</v>
      </c>
      <c r="E100" s="5"/>
      <c r="G100" s="2">
        <f t="shared" si="47"/>
        <v>1100.4485656323754</v>
      </c>
      <c r="H100" s="2">
        <f t="shared" si="47"/>
        <v>765.52943696165255</v>
      </c>
      <c r="I100" s="2">
        <f t="shared" si="47"/>
        <v>1100.4485656323754</v>
      </c>
      <c r="J100" s="2">
        <f t="shared" si="47"/>
        <v>765.52943696165255</v>
      </c>
      <c r="K100" s="2">
        <f t="shared" si="47"/>
        <v>1100.4485656323754</v>
      </c>
      <c r="L100" s="2">
        <f t="shared" si="47"/>
        <v>765.52943696165255</v>
      </c>
      <c r="M100" s="2">
        <f t="shared" si="47"/>
        <v>1100.4485656323754</v>
      </c>
      <c r="N100" s="2">
        <f t="shared" si="47"/>
        <v>765.52943696165255</v>
      </c>
      <c r="O100" s="2">
        <f t="shared" si="47"/>
        <v>1100.4485656323754</v>
      </c>
      <c r="P100" s="2">
        <f t="shared" si="47"/>
        <v>765.52943696165255</v>
      </c>
      <c r="Q100" s="2">
        <f t="shared" si="47"/>
        <v>1100.4485656323754</v>
      </c>
      <c r="R100" s="2">
        <f t="shared" si="47"/>
        <v>765.52943696165255</v>
      </c>
      <c r="S100" s="2">
        <f t="shared" si="47"/>
        <v>1100.4485656323754</v>
      </c>
      <c r="T100" s="2">
        <f t="shared" si="47"/>
        <v>765.52943696165255</v>
      </c>
      <c r="U100" s="2">
        <f t="shared" si="47"/>
        <v>1100.4485656323754</v>
      </c>
      <c r="V100" s="2">
        <f t="shared" si="47"/>
        <v>765.52943696165255</v>
      </c>
      <c r="W100" s="2">
        <f t="shared" si="46"/>
        <v>1100.4485656323754</v>
      </c>
      <c r="X100" s="2">
        <f t="shared" si="46"/>
        <v>765.52943696165255</v>
      </c>
      <c r="Y100" s="2">
        <f t="shared" si="46"/>
        <v>1100.4485656323754</v>
      </c>
      <c r="Z100" s="2">
        <f t="shared" si="46"/>
        <v>765.52943696165255</v>
      </c>
      <c r="AA100" s="2">
        <f t="shared" si="46"/>
        <v>1100.4485656323754</v>
      </c>
      <c r="AB100" s="2">
        <f t="shared" si="46"/>
        <v>765.52943696165255</v>
      </c>
      <c r="AC100" s="2">
        <f t="shared" si="46"/>
        <v>1100.4485656323754</v>
      </c>
      <c r="AD100" s="2">
        <f t="shared" si="46"/>
        <v>765.52943696165255</v>
      </c>
      <c r="AE100" s="2">
        <f t="shared" si="46"/>
        <v>1100.4485656323754</v>
      </c>
      <c r="AF100" s="2">
        <f t="shared" si="46"/>
        <v>765.52943696165255</v>
      </c>
      <c r="AG100" s="2">
        <f t="shared" si="46"/>
        <v>1100.4485656323754</v>
      </c>
      <c r="AH100" s="2">
        <f t="shared" si="46"/>
        <v>765.52943696165255</v>
      </c>
      <c r="AI100" s="2">
        <f t="shared" si="46"/>
        <v>1100.4485656323754</v>
      </c>
      <c r="AJ100" s="2">
        <f t="shared" si="46"/>
        <v>765.52943696165255</v>
      </c>
      <c r="AK100" s="2">
        <f t="shared" si="46"/>
        <v>1100.4485656323754</v>
      </c>
      <c r="AL100" s="2">
        <f t="shared" si="48"/>
        <v>765.52943696165255</v>
      </c>
    </row>
    <row r="101" spans="4:38" x14ac:dyDescent="0.25">
      <c r="D101">
        <f t="shared" si="45"/>
        <v>24</v>
      </c>
      <c r="E101" s="5"/>
      <c r="G101" s="2">
        <f t="shared" si="47"/>
        <v>1098.2476685011106</v>
      </c>
      <c r="H101" s="2">
        <f t="shared" si="47"/>
        <v>763.99837808772918</v>
      </c>
      <c r="I101" s="2">
        <f t="shared" si="47"/>
        <v>1098.2476685011106</v>
      </c>
      <c r="J101" s="2">
        <f t="shared" si="47"/>
        <v>763.99837808772918</v>
      </c>
      <c r="K101" s="2">
        <f t="shared" si="47"/>
        <v>1098.2476685011106</v>
      </c>
      <c r="L101" s="2">
        <f t="shared" si="47"/>
        <v>763.99837808772918</v>
      </c>
      <c r="M101" s="2">
        <f t="shared" si="47"/>
        <v>1098.2476685011106</v>
      </c>
      <c r="N101" s="2">
        <f t="shared" si="47"/>
        <v>763.99837808772918</v>
      </c>
      <c r="O101" s="2">
        <f t="shared" si="47"/>
        <v>1098.2476685011106</v>
      </c>
      <c r="P101" s="2">
        <f t="shared" si="47"/>
        <v>763.99837808772918</v>
      </c>
      <c r="Q101" s="2">
        <f t="shared" si="47"/>
        <v>1098.2476685011106</v>
      </c>
      <c r="R101" s="2">
        <f t="shared" si="47"/>
        <v>763.99837808772918</v>
      </c>
      <c r="S101" s="2">
        <f t="shared" si="47"/>
        <v>1098.2476685011106</v>
      </c>
      <c r="T101" s="2">
        <f t="shared" si="47"/>
        <v>763.99837808772918</v>
      </c>
      <c r="U101" s="2">
        <f t="shared" si="47"/>
        <v>1098.2476685011106</v>
      </c>
      <c r="V101" s="2">
        <f t="shared" si="47"/>
        <v>763.99837808772918</v>
      </c>
      <c r="W101" s="2">
        <f t="shared" si="46"/>
        <v>1098.2476685011106</v>
      </c>
      <c r="X101" s="2">
        <f t="shared" si="46"/>
        <v>763.99837808772918</v>
      </c>
      <c r="Y101" s="2">
        <f t="shared" si="46"/>
        <v>1098.2476685011106</v>
      </c>
      <c r="Z101" s="2">
        <f t="shared" si="46"/>
        <v>763.99837808772918</v>
      </c>
      <c r="AA101" s="2">
        <f t="shared" si="46"/>
        <v>1098.2476685011106</v>
      </c>
      <c r="AB101" s="2">
        <f t="shared" si="46"/>
        <v>763.99837808772918</v>
      </c>
      <c r="AC101" s="2">
        <f t="shared" si="46"/>
        <v>1098.2476685011106</v>
      </c>
      <c r="AD101" s="2">
        <f t="shared" si="46"/>
        <v>763.99837808772918</v>
      </c>
      <c r="AE101" s="2">
        <f t="shared" si="46"/>
        <v>1098.2476685011106</v>
      </c>
      <c r="AF101" s="2">
        <f t="shared" si="46"/>
        <v>763.99837808772918</v>
      </c>
      <c r="AG101" s="2">
        <f t="shared" si="46"/>
        <v>1098.2476685011106</v>
      </c>
      <c r="AH101" s="2">
        <f t="shared" si="46"/>
        <v>763.99837808772918</v>
      </c>
      <c r="AI101" s="2">
        <f t="shared" si="46"/>
        <v>1098.2476685011106</v>
      </c>
      <c r="AJ101" s="2">
        <f t="shared" si="46"/>
        <v>763.99837808772918</v>
      </c>
      <c r="AK101" s="2">
        <f t="shared" si="46"/>
        <v>1098.2476685011106</v>
      </c>
      <c r="AL101" s="2">
        <f t="shared" si="48"/>
        <v>763.99837808772918</v>
      </c>
    </row>
    <row r="102" spans="4:38" x14ac:dyDescent="0.25">
      <c r="D102">
        <f t="shared" si="45"/>
        <v>25</v>
      </c>
      <c r="E102" s="5"/>
      <c r="G102" s="2">
        <f t="shared" si="47"/>
        <v>1096.0511731641086</v>
      </c>
      <c r="H102" s="2">
        <f t="shared" si="47"/>
        <v>762.47038133155377</v>
      </c>
      <c r="I102" s="2">
        <f t="shared" si="47"/>
        <v>1096.0511731641086</v>
      </c>
      <c r="J102" s="2">
        <f t="shared" si="47"/>
        <v>762.47038133155377</v>
      </c>
      <c r="K102" s="2">
        <f t="shared" si="47"/>
        <v>1096.0511731641086</v>
      </c>
      <c r="L102" s="2">
        <f t="shared" si="47"/>
        <v>762.47038133155377</v>
      </c>
      <c r="M102" s="2">
        <f t="shared" si="47"/>
        <v>1096.0511731641086</v>
      </c>
      <c r="N102" s="2">
        <f t="shared" si="47"/>
        <v>762.47038133155377</v>
      </c>
      <c r="O102" s="2">
        <f t="shared" si="47"/>
        <v>1096.0511731641086</v>
      </c>
      <c r="P102" s="2">
        <f t="shared" si="47"/>
        <v>762.47038133155377</v>
      </c>
      <c r="Q102" s="2">
        <f t="shared" si="47"/>
        <v>1096.0511731641086</v>
      </c>
      <c r="R102" s="2">
        <f t="shared" si="47"/>
        <v>762.47038133155377</v>
      </c>
      <c r="S102" s="2">
        <f t="shared" si="47"/>
        <v>1096.0511731641086</v>
      </c>
      <c r="T102" s="2">
        <f t="shared" si="47"/>
        <v>762.47038133155377</v>
      </c>
      <c r="U102" s="2">
        <f t="shared" si="47"/>
        <v>1096.0511731641086</v>
      </c>
      <c r="V102" s="2">
        <f t="shared" si="47"/>
        <v>762.47038133155377</v>
      </c>
      <c r="W102" s="2">
        <f t="shared" si="46"/>
        <v>1096.0511731641086</v>
      </c>
      <c r="X102" s="2">
        <f t="shared" si="46"/>
        <v>762.47038133155377</v>
      </c>
      <c r="Y102" s="2">
        <f t="shared" si="46"/>
        <v>1096.0511731641086</v>
      </c>
      <c r="Z102" s="2">
        <f t="shared" si="46"/>
        <v>762.47038133155377</v>
      </c>
      <c r="AA102" s="2">
        <f t="shared" si="46"/>
        <v>1096.0511731641086</v>
      </c>
      <c r="AB102" s="2">
        <f t="shared" si="46"/>
        <v>762.47038133155377</v>
      </c>
      <c r="AC102" s="2">
        <f t="shared" si="46"/>
        <v>1096.0511731641086</v>
      </c>
      <c r="AD102" s="2">
        <f t="shared" si="46"/>
        <v>762.47038133155377</v>
      </c>
      <c r="AE102" s="2">
        <f t="shared" si="46"/>
        <v>1096.0511731641086</v>
      </c>
      <c r="AF102" s="2">
        <f t="shared" si="46"/>
        <v>762.47038133155377</v>
      </c>
      <c r="AG102" s="2">
        <f t="shared" si="46"/>
        <v>1096.0511731641086</v>
      </c>
      <c r="AH102" s="2">
        <f t="shared" si="46"/>
        <v>762.47038133155377</v>
      </c>
      <c r="AI102" s="2">
        <f t="shared" si="46"/>
        <v>1096.0511731641086</v>
      </c>
      <c r="AJ102" s="2">
        <f t="shared" si="46"/>
        <v>762.47038133155377</v>
      </c>
      <c r="AK102" s="2">
        <f t="shared" si="46"/>
        <v>1096.0511731641086</v>
      </c>
      <c r="AL102" s="2">
        <f t="shared" si="48"/>
        <v>762.47038133155377</v>
      </c>
    </row>
    <row r="103" spans="4:38" x14ac:dyDescent="0.25">
      <c r="D103">
        <f t="shared" si="45"/>
        <v>26</v>
      </c>
      <c r="E103" s="5"/>
      <c r="G103" s="2">
        <f t="shared" si="47"/>
        <v>1093.8590708177803</v>
      </c>
      <c r="H103" s="2">
        <f t="shared" si="47"/>
        <v>760.94544056889072</v>
      </c>
      <c r="I103" s="2">
        <f t="shared" si="47"/>
        <v>1093.8590708177803</v>
      </c>
      <c r="J103" s="2">
        <f t="shared" si="47"/>
        <v>760.94544056889072</v>
      </c>
      <c r="K103" s="2">
        <f t="shared" si="47"/>
        <v>1093.8590708177803</v>
      </c>
      <c r="L103" s="2">
        <f t="shared" si="47"/>
        <v>760.94544056889072</v>
      </c>
      <c r="M103" s="2">
        <f t="shared" si="47"/>
        <v>1093.8590708177803</v>
      </c>
      <c r="N103" s="2">
        <f t="shared" si="47"/>
        <v>760.94544056889072</v>
      </c>
      <c r="O103" s="2">
        <f t="shared" si="47"/>
        <v>1093.8590708177803</v>
      </c>
      <c r="P103" s="2">
        <f t="shared" si="47"/>
        <v>760.94544056889072</v>
      </c>
      <c r="Q103" s="2">
        <f t="shared" si="47"/>
        <v>1093.8590708177803</v>
      </c>
      <c r="R103" s="2">
        <f t="shared" si="47"/>
        <v>760.94544056889072</v>
      </c>
      <c r="S103" s="2">
        <f t="shared" si="47"/>
        <v>1093.8590708177803</v>
      </c>
      <c r="T103" s="2">
        <f t="shared" si="47"/>
        <v>760.94544056889072</v>
      </c>
      <c r="U103" s="2">
        <f t="shared" si="47"/>
        <v>1093.8590708177803</v>
      </c>
      <c r="V103" s="2">
        <f t="shared" si="47"/>
        <v>760.94544056889072</v>
      </c>
      <c r="W103" s="2">
        <f t="shared" si="46"/>
        <v>1093.8590708177803</v>
      </c>
      <c r="X103" s="2">
        <f t="shared" si="46"/>
        <v>760.94544056889072</v>
      </c>
      <c r="Y103" s="2">
        <f t="shared" si="46"/>
        <v>1093.8590708177803</v>
      </c>
      <c r="Z103" s="2">
        <f t="shared" si="46"/>
        <v>760.94544056889072</v>
      </c>
      <c r="AA103" s="2">
        <f t="shared" si="46"/>
        <v>1093.8590708177803</v>
      </c>
      <c r="AB103" s="2">
        <f t="shared" si="46"/>
        <v>760.94544056889072</v>
      </c>
      <c r="AC103" s="2">
        <f t="shared" si="46"/>
        <v>1093.8590708177803</v>
      </c>
      <c r="AD103" s="2">
        <f t="shared" si="46"/>
        <v>760.94544056889072</v>
      </c>
      <c r="AE103" s="2">
        <f t="shared" si="46"/>
        <v>1093.8590708177803</v>
      </c>
      <c r="AF103" s="2">
        <f t="shared" si="46"/>
        <v>760.94544056889072</v>
      </c>
      <c r="AG103" s="2">
        <f t="shared" si="46"/>
        <v>1093.8590708177803</v>
      </c>
      <c r="AH103" s="2">
        <f t="shared" si="46"/>
        <v>760.94544056889072</v>
      </c>
      <c r="AI103" s="2">
        <f t="shared" si="46"/>
        <v>1093.8590708177803</v>
      </c>
      <c r="AJ103" s="2">
        <f t="shared" si="46"/>
        <v>760.94544056889072</v>
      </c>
      <c r="AK103" s="2">
        <f t="shared" si="46"/>
        <v>1093.8590708177803</v>
      </c>
      <c r="AL103" s="2">
        <f t="shared" si="48"/>
        <v>760.94544056889072</v>
      </c>
    </row>
    <row r="104" spans="4:38" x14ac:dyDescent="0.25">
      <c r="D104">
        <f t="shared" si="45"/>
        <v>27</v>
      </c>
      <c r="E104" s="5"/>
      <c r="G104" s="2">
        <f t="shared" si="47"/>
        <v>0</v>
      </c>
      <c r="H104" s="2">
        <f t="shared" si="47"/>
        <v>0</v>
      </c>
      <c r="I104" s="2">
        <f t="shared" si="47"/>
        <v>0</v>
      </c>
      <c r="J104" s="2">
        <f t="shared" si="47"/>
        <v>0</v>
      </c>
      <c r="K104" s="2">
        <f t="shared" si="47"/>
        <v>0</v>
      </c>
      <c r="L104" s="2">
        <f t="shared" si="47"/>
        <v>0</v>
      </c>
      <c r="M104" s="2">
        <f t="shared" si="47"/>
        <v>0</v>
      </c>
      <c r="N104" s="2">
        <f t="shared" si="47"/>
        <v>0</v>
      </c>
      <c r="O104" s="2">
        <f t="shared" si="47"/>
        <v>1091.6713526761448</v>
      </c>
      <c r="P104" s="2">
        <f t="shared" si="47"/>
        <v>759.42354968775282</v>
      </c>
      <c r="Q104" s="2">
        <f t="shared" si="47"/>
        <v>1091.6713526761448</v>
      </c>
      <c r="R104" s="2">
        <f t="shared" si="47"/>
        <v>759.42354968775282</v>
      </c>
      <c r="S104" s="2">
        <f t="shared" si="47"/>
        <v>1091.6713526761448</v>
      </c>
      <c r="T104" s="2">
        <f t="shared" si="47"/>
        <v>759.42354968775282</v>
      </c>
      <c r="U104" s="2">
        <f t="shared" si="47"/>
        <v>1091.6713526761448</v>
      </c>
      <c r="V104" s="2">
        <f t="shared" si="47"/>
        <v>759.42354968775282</v>
      </c>
      <c r="W104" s="2">
        <f t="shared" si="46"/>
        <v>1091.6713526761448</v>
      </c>
      <c r="X104" s="2">
        <f t="shared" si="46"/>
        <v>759.42354968775282</v>
      </c>
      <c r="Y104" s="2">
        <f t="shared" si="46"/>
        <v>1091.6713526761448</v>
      </c>
      <c r="Z104" s="2">
        <f t="shared" si="46"/>
        <v>759.42354968775282</v>
      </c>
      <c r="AA104" s="2">
        <f t="shared" si="46"/>
        <v>1091.6713526761448</v>
      </c>
      <c r="AB104" s="2">
        <f t="shared" si="46"/>
        <v>759.42354968775282</v>
      </c>
      <c r="AC104" s="2">
        <f t="shared" si="46"/>
        <v>1091.6713526761448</v>
      </c>
      <c r="AD104" s="2">
        <f t="shared" si="46"/>
        <v>759.42354968775282</v>
      </c>
      <c r="AE104" s="2">
        <f t="shared" si="46"/>
        <v>1091.6713526761448</v>
      </c>
      <c r="AF104" s="2">
        <f t="shared" si="46"/>
        <v>759.42354968775282</v>
      </c>
      <c r="AG104" s="2">
        <f t="shared" si="46"/>
        <v>1091.6713526761448</v>
      </c>
      <c r="AH104" s="2">
        <f t="shared" si="46"/>
        <v>759.42354968775282</v>
      </c>
      <c r="AI104" s="2">
        <f t="shared" si="46"/>
        <v>1091.6713526761448</v>
      </c>
      <c r="AJ104" s="2">
        <f t="shared" si="46"/>
        <v>759.42354968775282</v>
      </c>
      <c r="AK104" s="2">
        <f t="shared" si="46"/>
        <v>1091.6713526761448</v>
      </c>
      <c r="AL104" s="2">
        <f t="shared" si="48"/>
        <v>759.42354968775282</v>
      </c>
    </row>
    <row r="105" spans="4:38" x14ac:dyDescent="0.25">
      <c r="D105">
        <f t="shared" si="45"/>
        <v>28</v>
      </c>
      <c r="E105" s="5"/>
      <c r="G105" s="2">
        <f t="shared" si="47"/>
        <v>0</v>
      </c>
      <c r="H105" s="2">
        <f t="shared" si="47"/>
        <v>0</v>
      </c>
      <c r="I105" s="2">
        <f t="shared" si="47"/>
        <v>0</v>
      </c>
      <c r="J105" s="2">
        <f t="shared" si="47"/>
        <v>0</v>
      </c>
      <c r="K105" s="2">
        <f t="shared" si="47"/>
        <v>0</v>
      </c>
      <c r="L105" s="2">
        <f t="shared" si="47"/>
        <v>0</v>
      </c>
      <c r="M105" s="2">
        <f t="shared" si="47"/>
        <v>0</v>
      </c>
      <c r="N105" s="2">
        <f t="shared" si="47"/>
        <v>0</v>
      </c>
      <c r="O105" s="2">
        <f t="shared" si="47"/>
        <v>0</v>
      </c>
      <c r="P105" s="2">
        <f t="shared" si="47"/>
        <v>0</v>
      </c>
      <c r="Q105" s="2">
        <f t="shared" si="47"/>
        <v>0</v>
      </c>
      <c r="R105" s="2">
        <f t="shared" si="47"/>
        <v>0</v>
      </c>
      <c r="S105" s="2">
        <f t="shared" si="47"/>
        <v>0</v>
      </c>
      <c r="T105" s="2">
        <f t="shared" si="47"/>
        <v>0</v>
      </c>
      <c r="U105" s="2">
        <f t="shared" si="47"/>
        <v>0</v>
      </c>
      <c r="V105" s="2">
        <f t="shared" si="47"/>
        <v>0</v>
      </c>
      <c r="W105" s="2">
        <f t="shared" si="46"/>
        <v>1089.4880099707925</v>
      </c>
      <c r="X105" s="2">
        <f t="shared" si="46"/>
        <v>757.90470258837729</v>
      </c>
      <c r="Y105" s="2">
        <f t="shared" si="46"/>
        <v>1089.4880099707925</v>
      </c>
      <c r="Z105" s="2">
        <f t="shared" si="46"/>
        <v>757.90470258837729</v>
      </c>
      <c r="AA105" s="2">
        <f t="shared" si="46"/>
        <v>1089.4880099707925</v>
      </c>
      <c r="AB105" s="2">
        <f t="shared" si="46"/>
        <v>757.90470258837729</v>
      </c>
      <c r="AC105" s="2">
        <f t="shared" si="46"/>
        <v>1089.4880099707925</v>
      </c>
      <c r="AD105" s="2">
        <f t="shared" si="46"/>
        <v>757.90470258837729</v>
      </c>
      <c r="AE105" s="2">
        <f t="shared" si="46"/>
        <v>1089.4880099707925</v>
      </c>
      <c r="AF105" s="2">
        <f t="shared" si="46"/>
        <v>757.90470258837729</v>
      </c>
      <c r="AG105" s="2">
        <f t="shared" si="46"/>
        <v>1089.4880099707925</v>
      </c>
      <c r="AH105" s="2">
        <f t="shared" si="46"/>
        <v>757.90470258837729</v>
      </c>
      <c r="AI105" s="2">
        <f t="shared" si="46"/>
        <v>1089.4880099707925</v>
      </c>
      <c r="AJ105" s="2">
        <f t="shared" si="46"/>
        <v>757.90470258837729</v>
      </c>
      <c r="AK105" s="2">
        <f t="shared" si="46"/>
        <v>1089.4880099707925</v>
      </c>
      <c r="AL105" s="2">
        <f t="shared" si="48"/>
        <v>757.90470258837729</v>
      </c>
    </row>
    <row r="106" spans="4:38" x14ac:dyDescent="0.25">
      <c r="D106">
        <f t="shared" si="45"/>
        <v>29</v>
      </c>
      <c r="E106" s="5"/>
      <c r="G106" s="2">
        <f t="shared" si="47"/>
        <v>0</v>
      </c>
      <c r="H106" s="2">
        <f t="shared" si="47"/>
        <v>0</v>
      </c>
      <c r="I106" s="2">
        <f t="shared" si="47"/>
        <v>0</v>
      </c>
      <c r="J106" s="2">
        <f t="shared" si="47"/>
        <v>0</v>
      </c>
      <c r="K106" s="2">
        <f t="shared" si="47"/>
        <v>0</v>
      </c>
      <c r="L106" s="2">
        <f t="shared" si="47"/>
        <v>0</v>
      </c>
      <c r="M106" s="2">
        <f t="shared" si="47"/>
        <v>0</v>
      </c>
      <c r="N106" s="2">
        <f t="shared" si="47"/>
        <v>0</v>
      </c>
      <c r="O106" s="2">
        <f t="shared" si="47"/>
        <v>0</v>
      </c>
      <c r="P106" s="2">
        <f t="shared" si="47"/>
        <v>0</v>
      </c>
      <c r="Q106" s="2">
        <f t="shared" si="47"/>
        <v>0</v>
      </c>
      <c r="R106" s="2">
        <f t="shared" si="47"/>
        <v>0</v>
      </c>
      <c r="S106" s="2">
        <f t="shared" si="47"/>
        <v>0</v>
      </c>
      <c r="T106" s="2">
        <f t="shared" si="47"/>
        <v>0</v>
      </c>
      <c r="U106" s="2">
        <f t="shared" si="47"/>
        <v>0</v>
      </c>
      <c r="V106" s="2">
        <f t="shared" si="47"/>
        <v>0</v>
      </c>
      <c r="W106" s="2">
        <f t="shared" si="46"/>
        <v>0</v>
      </c>
      <c r="X106" s="2">
        <f t="shared" si="46"/>
        <v>0</v>
      </c>
      <c r="Y106" s="2">
        <f t="shared" si="46"/>
        <v>0</v>
      </c>
      <c r="Z106" s="2">
        <f t="shared" si="46"/>
        <v>0</v>
      </c>
      <c r="AA106" s="2">
        <f t="shared" si="46"/>
        <v>0</v>
      </c>
      <c r="AB106" s="2">
        <f t="shared" si="46"/>
        <v>0</v>
      </c>
      <c r="AC106" s="2">
        <f t="shared" si="46"/>
        <v>0</v>
      </c>
      <c r="AD106" s="2">
        <f t="shared" si="46"/>
        <v>0</v>
      </c>
      <c r="AE106" s="2">
        <f t="shared" si="46"/>
        <v>1087.309033950851</v>
      </c>
      <c r="AF106" s="2">
        <f t="shared" si="46"/>
        <v>756.38889318320071</v>
      </c>
      <c r="AG106" s="2">
        <f t="shared" si="46"/>
        <v>1087.309033950851</v>
      </c>
      <c r="AH106" s="2">
        <f t="shared" si="46"/>
        <v>756.38889318320071</v>
      </c>
      <c r="AI106" s="2">
        <f t="shared" si="46"/>
        <v>1087.309033950851</v>
      </c>
      <c r="AJ106" s="2">
        <f t="shared" si="46"/>
        <v>756.38889318320071</v>
      </c>
      <c r="AK106" s="2">
        <f t="shared" si="46"/>
        <v>1087.309033950851</v>
      </c>
      <c r="AL106" s="2">
        <f t="shared" si="48"/>
        <v>756.38889318320071</v>
      </c>
    </row>
    <row r="107" spans="4:38" x14ac:dyDescent="0.25">
      <c r="D107">
        <f t="shared" si="45"/>
        <v>30</v>
      </c>
      <c r="E107" s="5"/>
      <c r="G107" s="2">
        <f t="shared" si="47"/>
        <v>0</v>
      </c>
      <c r="H107" s="2">
        <f t="shared" si="47"/>
        <v>0</v>
      </c>
      <c r="I107" s="2">
        <f t="shared" si="47"/>
        <v>0</v>
      </c>
      <c r="J107" s="2">
        <f t="shared" si="47"/>
        <v>0</v>
      </c>
      <c r="K107" s="2">
        <f t="shared" si="47"/>
        <v>0</v>
      </c>
      <c r="L107" s="2">
        <f t="shared" si="47"/>
        <v>0</v>
      </c>
      <c r="M107" s="2">
        <f t="shared" si="47"/>
        <v>0</v>
      </c>
      <c r="N107" s="2">
        <f t="shared" si="47"/>
        <v>0</v>
      </c>
      <c r="O107" s="2">
        <f t="shared" si="47"/>
        <v>0</v>
      </c>
      <c r="P107" s="2">
        <f t="shared" si="47"/>
        <v>0</v>
      </c>
      <c r="Q107" s="2">
        <f t="shared" si="47"/>
        <v>0</v>
      </c>
      <c r="R107" s="2">
        <f t="shared" si="47"/>
        <v>0</v>
      </c>
      <c r="S107" s="2">
        <f t="shared" si="47"/>
        <v>0</v>
      </c>
      <c r="T107" s="2">
        <f t="shared" si="47"/>
        <v>0</v>
      </c>
      <c r="U107" s="2">
        <f t="shared" si="47"/>
        <v>0</v>
      </c>
      <c r="V107" s="2">
        <f t="shared" si="47"/>
        <v>0</v>
      </c>
      <c r="W107" s="2">
        <f t="shared" si="46"/>
        <v>0</v>
      </c>
      <c r="X107" s="2">
        <f t="shared" si="46"/>
        <v>0</v>
      </c>
      <c r="Y107" s="2">
        <f t="shared" si="46"/>
        <v>0</v>
      </c>
      <c r="Z107" s="2">
        <f t="shared" si="46"/>
        <v>0</v>
      </c>
      <c r="AA107" s="2">
        <f t="shared" si="46"/>
        <v>0</v>
      </c>
      <c r="AB107" s="2">
        <f t="shared" si="46"/>
        <v>0</v>
      </c>
      <c r="AC107" s="2">
        <f t="shared" si="46"/>
        <v>0</v>
      </c>
      <c r="AD107" s="2">
        <f t="shared" si="46"/>
        <v>0</v>
      </c>
      <c r="AE107" s="2">
        <f t="shared" si="46"/>
        <v>1085.134415882949</v>
      </c>
      <c r="AF107" s="2">
        <f t="shared" si="46"/>
        <v>754.87611539683417</v>
      </c>
      <c r="AG107" s="2">
        <f t="shared" si="46"/>
        <v>1085.134415882949</v>
      </c>
      <c r="AH107" s="2">
        <f t="shared" si="46"/>
        <v>754.87611539683417</v>
      </c>
      <c r="AI107" s="2">
        <f t="shared" si="46"/>
        <v>1085.134415882949</v>
      </c>
      <c r="AJ107" s="2">
        <f t="shared" si="46"/>
        <v>754.87611539683417</v>
      </c>
      <c r="AK107" s="2">
        <f t="shared" si="46"/>
        <v>1085.134415882949</v>
      </c>
      <c r="AL107" s="2">
        <f t="shared" si="48"/>
        <v>754.87611539683417</v>
      </c>
    </row>
    <row r="108" spans="4:38" x14ac:dyDescent="0.25">
      <c r="D108">
        <f t="shared" si="45"/>
        <v>31</v>
      </c>
      <c r="E108" s="5"/>
      <c r="G108" s="2">
        <f t="shared" si="47"/>
        <v>0</v>
      </c>
      <c r="H108" s="2">
        <f t="shared" si="47"/>
        <v>0</v>
      </c>
      <c r="I108" s="2">
        <f t="shared" si="47"/>
        <v>0</v>
      </c>
      <c r="J108" s="2">
        <f t="shared" si="47"/>
        <v>0</v>
      </c>
      <c r="K108" s="2">
        <f t="shared" si="47"/>
        <v>0</v>
      </c>
      <c r="L108" s="2">
        <f t="shared" si="47"/>
        <v>0</v>
      </c>
      <c r="M108" s="2">
        <f t="shared" si="47"/>
        <v>0</v>
      </c>
      <c r="N108" s="2">
        <f t="shared" si="47"/>
        <v>0</v>
      </c>
      <c r="O108" s="2">
        <f t="shared" si="47"/>
        <v>0</v>
      </c>
      <c r="P108" s="2">
        <f t="shared" si="47"/>
        <v>0</v>
      </c>
      <c r="Q108" s="2">
        <f t="shared" si="47"/>
        <v>0</v>
      </c>
      <c r="R108" s="2">
        <f t="shared" si="47"/>
        <v>0</v>
      </c>
      <c r="S108" s="2">
        <f t="shared" si="47"/>
        <v>0</v>
      </c>
      <c r="T108" s="2">
        <f t="shared" si="47"/>
        <v>0</v>
      </c>
      <c r="U108" s="2">
        <f t="shared" si="47"/>
        <v>0</v>
      </c>
      <c r="V108" s="2">
        <f t="shared" si="47"/>
        <v>0</v>
      </c>
      <c r="W108" s="2">
        <f t="shared" si="46"/>
        <v>0</v>
      </c>
      <c r="X108" s="2">
        <f t="shared" si="46"/>
        <v>0</v>
      </c>
      <c r="Y108" s="2">
        <f t="shared" si="46"/>
        <v>0</v>
      </c>
      <c r="Z108" s="2">
        <f t="shared" si="46"/>
        <v>0</v>
      </c>
      <c r="AA108" s="2">
        <f t="shared" si="46"/>
        <v>0</v>
      </c>
      <c r="AB108" s="2">
        <f t="shared" si="46"/>
        <v>0</v>
      </c>
      <c r="AC108" s="2">
        <f t="shared" si="46"/>
        <v>0</v>
      </c>
      <c r="AD108" s="2">
        <f t="shared" si="46"/>
        <v>0</v>
      </c>
      <c r="AE108" s="2">
        <f t="shared" si="46"/>
        <v>0</v>
      </c>
      <c r="AF108" s="2">
        <f t="shared" si="46"/>
        <v>0</v>
      </c>
      <c r="AG108" s="2">
        <f t="shared" si="46"/>
        <v>0</v>
      </c>
      <c r="AH108" s="2">
        <f t="shared" si="46"/>
        <v>0</v>
      </c>
      <c r="AI108" s="2">
        <f t="shared" si="46"/>
        <v>0</v>
      </c>
      <c r="AJ108" s="2">
        <f t="shared" si="46"/>
        <v>0</v>
      </c>
      <c r="AK108" s="2">
        <f t="shared" si="46"/>
        <v>0</v>
      </c>
      <c r="AL108" s="2">
        <f t="shared" si="48"/>
        <v>0</v>
      </c>
    </row>
    <row r="109" spans="4:38" x14ac:dyDescent="0.25">
      <c r="D109">
        <f t="shared" si="45"/>
        <v>32</v>
      </c>
      <c r="E109" s="5"/>
      <c r="G109" s="2">
        <f t="shared" si="47"/>
        <v>0</v>
      </c>
      <c r="H109" s="2">
        <f t="shared" si="47"/>
        <v>0</v>
      </c>
      <c r="I109" s="2">
        <f t="shared" si="47"/>
        <v>0</v>
      </c>
      <c r="J109" s="2">
        <f t="shared" si="47"/>
        <v>0</v>
      </c>
      <c r="K109" s="2">
        <f t="shared" si="47"/>
        <v>0</v>
      </c>
      <c r="L109" s="2">
        <f t="shared" si="47"/>
        <v>0</v>
      </c>
      <c r="M109" s="2">
        <f t="shared" si="47"/>
        <v>0</v>
      </c>
      <c r="N109" s="2">
        <f t="shared" si="47"/>
        <v>0</v>
      </c>
      <c r="O109" s="2">
        <f t="shared" si="47"/>
        <v>0</v>
      </c>
      <c r="P109" s="2">
        <f t="shared" si="47"/>
        <v>0</v>
      </c>
      <c r="Q109" s="2">
        <f t="shared" si="47"/>
        <v>0</v>
      </c>
      <c r="R109" s="2">
        <f t="shared" si="47"/>
        <v>0</v>
      </c>
      <c r="S109" s="2">
        <f t="shared" si="47"/>
        <v>0</v>
      </c>
      <c r="T109" s="2">
        <f t="shared" si="47"/>
        <v>0</v>
      </c>
      <c r="U109" s="2">
        <f t="shared" si="47"/>
        <v>0</v>
      </c>
      <c r="V109" s="2">
        <f t="shared" ref="V109:AK117" si="49">IF($D109-1&lt;V$59,V$62*(1-V$61)^($D109-$D$78),0)</f>
        <v>0</v>
      </c>
      <c r="W109" s="2">
        <f t="shared" si="49"/>
        <v>0</v>
      </c>
      <c r="X109" s="2">
        <f t="shared" si="49"/>
        <v>0</v>
      </c>
      <c r="Y109" s="2">
        <f t="shared" si="49"/>
        <v>0</v>
      </c>
      <c r="Z109" s="2">
        <f t="shared" si="49"/>
        <v>0</v>
      </c>
      <c r="AA109" s="2">
        <f t="shared" si="49"/>
        <v>0</v>
      </c>
      <c r="AB109" s="2">
        <f t="shared" si="49"/>
        <v>0</v>
      </c>
      <c r="AC109" s="2">
        <f t="shared" si="49"/>
        <v>0</v>
      </c>
      <c r="AD109" s="2">
        <f t="shared" si="49"/>
        <v>0</v>
      </c>
      <c r="AE109" s="2">
        <f t="shared" si="49"/>
        <v>0</v>
      </c>
      <c r="AF109" s="2">
        <f t="shared" si="49"/>
        <v>0</v>
      </c>
      <c r="AG109" s="2">
        <f t="shared" si="49"/>
        <v>0</v>
      </c>
      <c r="AH109" s="2">
        <f t="shared" si="49"/>
        <v>0</v>
      </c>
      <c r="AI109" s="2">
        <f t="shared" si="49"/>
        <v>0</v>
      </c>
      <c r="AJ109" s="2">
        <f t="shared" si="49"/>
        <v>0</v>
      </c>
      <c r="AK109" s="2">
        <f t="shared" si="49"/>
        <v>0</v>
      </c>
      <c r="AL109" s="2">
        <f t="shared" si="48"/>
        <v>0</v>
      </c>
    </row>
    <row r="110" spans="4:38" x14ac:dyDescent="0.25">
      <c r="D110">
        <f t="shared" si="45"/>
        <v>33</v>
      </c>
      <c r="E110" s="5"/>
      <c r="G110" s="2">
        <f t="shared" ref="G110:V117" si="50">IF($D110-1&lt;G$59,G$62*(1-G$61)^($D110-$D$78),0)</f>
        <v>0</v>
      </c>
      <c r="H110" s="2">
        <f t="shared" si="50"/>
        <v>0</v>
      </c>
      <c r="I110" s="2">
        <f t="shared" si="50"/>
        <v>0</v>
      </c>
      <c r="J110" s="2">
        <f t="shared" si="50"/>
        <v>0</v>
      </c>
      <c r="K110" s="2">
        <f t="shared" si="50"/>
        <v>0</v>
      </c>
      <c r="L110" s="2">
        <f t="shared" si="50"/>
        <v>0</v>
      </c>
      <c r="M110" s="2">
        <f t="shared" si="50"/>
        <v>0</v>
      </c>
      <c r="N110" s="2">
        <f t="shared" si="50"/>
        <v>0</v>
      </c>
      <c r="O110" s="2">
        <f t="shared" si="50"/>
        <v>0</v>
      </c>
      <c r="P110" s="2">
        <f t="shared" si="50"/>
        <v>0</v>
      </c>
      <c r="Q110" s="2">
        <f t="shared" si="50"/>
        <v>0</v>
      </c>
      <c r="R110" s="2">
        <f t="shared" si="50"/>
        <v>0</v>
      </c>
      <c r="S110" s="2">
        <f t="shared" si="50"/>
        <v>0</v>
      </c>
      <c r="T110" s="2">
        <f t="shared" si="50"/>
        <v>0</v>
      </c>
      <c r="U110" s="2">
        <f t="shared" si="50"/>
        <v>0</v>
      </c>
      <c r="V110" s="2">
        <f t="shared" si="50"/>
        <v>0</v>
      </c>
      <c r="W110" s="2">
        <f t="shared" si="49"/>
        <v>0</v>
      </c>
      <c r="X110" s="2">
        <f t="shared" si="49"/>
        <v>0</v>
      </c>
      <c r="Y110" s="2">
        <f t="shared" si="49"/>
        <v>0</v>
      </c>
      <c r="Z110" s="2">
        <f t="shared" si="49"/>
        <v>0</v>
      </c>
      <c r="AA110" s="2">
        <f t="shared" si="49"/>
        <v>0</v>
      </c>
      <c r="AB110" s="2">
        <f t="shared" si="49"/>
        <v>0</v>
      </c>
      <c r="AC110" s="2">
        <f t="shared" si="49"/>
        <v>0</v>
      </c>
      <c r="AD110" s="2">
        <f t="shared" si="49"/>
        <v>0</v>
      </c>
      <c r="AE110" s="2">
        <f t="shared" si="49"/>
        <v>0</v>
      </c>
      <c r="AF110" s="2">
        <f t="shared" si="49"/>
        <v>0</v>
      </c>
      <c r="AG110" s="2">
        <f t="shared" si="49"/>
        <v>0</v>
      </c>
      <c r="AH110" s="2">
        <f t="shared" si="49"/>
        <v>0</v>
      </c>
      <c r="AI110" s="2">
        <f t="shared" si="49"/>
        <v>0</v>
      </c>
      <c r="AJ110" s="2">
        <f t="shared" si="49"/>
        <v>0</v>
      </c>
      <c r="AK110" s="2">
        <f t="shared" si="49"/>
        <v>0</v>
      </c>
      <c r="AL110" s="2">
        <f t="shared" si="48"/>
        <v>0</v>
      </c>
    </row>
    <row r="111" spans="4:38" x14ac:dyDescent="0.25">
      <c r="D111">
        <f t="shared" si="45"/>
        <v>34</v>
      </c>
      <c r="E111" s="5"/>
      <c r="G111" s="2">
        <f t="shared" si="50"/>
        <v>0</v>
      </c>
      <c r="H111" s="2">
        <f t="shared" si="50"/>
        <v>0</v>
      </c>
      <c r="I111" s="2">
        <f t="shared" si="50"/>
        <v>0</v>
      </c>
      <c r="J111" s="2">
        <f t="shared" si="50"/>
        <v>0</v>
      </c>
      <c r="K111" s="2">
        <f t="shared" si="50"/>
        <v>0</v>
      </c>
      <c r="L111" s="2">
        <f t="shared" si="50"/>
        <v>0</v>
      </c>
      <c r="M111" s="2">
        <f t="shared" si="50"/>
        <v>0</v>
      </c>
      <c r="N111" s="2">
        <f t="shared" si="50"/>
        <v>0</v>
      </c>
      <c r="O111" s="2">
        <f t="shared" si="50"/>
        <v>0</v>
      </c>
      <c r="P111" s="2">
        <f t="shared" si="50"/>
        <v>0</v>
      </c>
      <c r="Q111" s="2">
        <f t="shared" si="50"/>
        <v>0</v>
      </c>
      <c r="R111" s="2">
        <f t="shared" si="50"/>
        <v>0</v>
      </c>
      <c r="S111" s="2">
        <f t="shared" si="50"/>
        <v>0</v>
      </c>
      <c r="T111" s="2">
        <f t="shared" si="50"/>
        <v>0</v>
      </c>
      <c r="U111" s="2">
        <f t="shared" si="50"/>
        <v>0</v>
      </c>
      <c r="V111" s="2">
        <f t="shared" si="50"/>
        <v>0</v>
      </c>
      <c r="W111" s="2">
        <f t="shared" si="49"/>
        <v>0</v>
      </c>
      <c r="X111" s="2">
        <f t="shared" si="49"/>
        <v>0</v>
      </c>
      <c r="Y111" s="2">
        <f t="shared" si="49"/>
        <v>0</v>
      </c>
      <c r="Z111" s="2">
        <f t="shared" si="49"/>
        <v>0</v>
      </c>
      <c r="AA111" s="2">
        <f t="shared" si="49"/>
        <v>0</v>
      </c>
      <c r="AB111" s="2">
        <f t="shared" si="49"/>
        <v>0</v>
      </c>
      <c r="AC111" s="2">
        <f t="shared" si="49"/>
        <v>0</v>
      </c>
      <c r="AD111" s="2">
        <f t="shared" si="49"/>
        <v>0</v>
      </c>
      <c r="AE111" s="2">
        <f t="shared" si="49"/>
        <v>0</v>
      </c>
      <c r="AF111" s="2">
        <f t="shared" si="49"/>
        <v>0</v>
      </c>
      <c r="AG111" s="2">
        <f t="shared" si="49"/>
        <v>0</v>
      </c>
      <c r="AH111" s="2">
        <f t="shared" si="49"/>
        <v>0</v>
      </c>
      <c r="AI111" s="2">
        <f t="shared" si="49"/>
        <v>0</v>
      </c>
      <c r="AJ111" s="2">
        <f t="shared" si="49"/>
        <v>0</v>
      </c>
      <c r="AK111" s="2">
        <f t="shared" si="49"/>
        <v>0</v>
      </c>
      <c r="AL111" s="2">
        <f t="shared" si="48"/>
        <v>0</v>
      </c>
    </row>
    <row r="112" spans="4:38" x14ac:dyDescent="0.25">
      <c r="D112">
        <f t="shared" si="45"/>
        <v>35</v>
      </c>
      <c r="E112" s="5"/>
      <c r="G112" s="2">
        <f t="shared" si="50"/>
        <v>0</v>
      </c>
      <c r="H112" s="2">
        <f t="shared" si="50"/>
        <v>0</v>
      </c>
      <c r="I112" s="2">
        <f t="shared" si="50"/>
        <v>0</v>
      </c>
      <c r="J112" s="2">
        <f t="shared" si="50"/>
        <v>0</v>
      </c>
      <c r="K112" s="2">
        <f t="shared" si="50"/>
        <v>0</v>
      </c>
      <c r="L112" s="2">
        <f t="shared" si="50"/>
        <v>0</v>
      </c>
      <c r="M112" s="2">
        <f t="shared" si="50"/>
        <v>0</v>
      </c>
      <c r="N112" s="2">
        <f t="shared" si="50"/>
        <v>0</v>
      </c>
      <c r="O112" s="2">
        <f t="shared" si="50"/>
        <v>0</v>
      </c>
      <c r="P112" s="2">
        <f t="shared" si="50"/>
        <v>0</v>
      </c>
      <c r="Q112" s="2">
        <f t="shared" si="50"/>
        <v>0</v>
      </c>
      <c r="R112" s="2">
        <f t="shared" si="50"/>
        <v>0</v>
      </c>
      <c r="S112" s="2">
        <f t="shared" si="50"/>
        <v>0</v>
      </c>
      <c r="T112" s="2">
        <f t="shared" si="50"/>
        <v>0</v>
      </c>
      <c r="U112" s="2">
        <f t="shared" si="50"/>
        <v>0</v>
      </c>
      <c r="V112" s="2">
        <f t="shared" si="50"/>
        <v>0</v>
      </c>
      <c r="W112" s="2">
        <f t="shared" si="49"/>
        <v>0</v>
      </c>
      <c r="X112" s="2">
        <f t="shared" si="49"/>
        <v>0</v>
      </c>
      <c r="Y112" s="2">
        <f t="shared" si="49"/>
        <v>0</v>
      </c>
      <c r="Z112" s="2">
        <f t="shared" si="49"/>
        <v>0</v>
      </c>
      <c r="AA112" s="2">
        <f t="shared" si="49"/>
        <v>0</v>
      </c>
      <c r="AB112" s="2">
        <f t="shared" si="49"/>
        <v>0</v>
      </c>
      <c r="AC112" s="2">
        <f t="shared" si="49"/>
        <v>0</v>
      </c>
      <c r="AD112" s="2">
        <f t="shared" si="49"/>
        <v>0</v>
      </c>
      <c r="AE112" s="2">
        <f t="shared" si="49"/>
        <v>0</v>
      </c>
      <c r="AF112" s="2">
        <f t="shared" si="49"/>
        <v>0</v>
      </c>
      <c r="AG112" s="2">
        <f t="shared" si="49"/>
        <v>0</v>
      </c>
      <c r="AH112" s="2">
        <f t="shared" si="49"/>
        <v>0</v>
      </c>
      <c r="AI112" s="2">
        <f t="shared" si="49"/>
        <v>0</v>
      </c>
      <c r="AJ112" s="2">
        <f t="shared" si="49"/>
        <v>0</v>
      </c>
      <c r="AK112" s="2">
        <f t="shared" si="49"/>
        <v>0</v>
      </c>
      <c r="AL112" s="2">
        <f t="shared" si="48"/>
        <v>0</v>
      </c>
    </row>
    <row r="113" spans="4:38" x14ac:dyDescent="0.25">
      <c r="D113">
        <f t="shared" si="45"/>
        <v>36</v>
      </c>
      <c r="E113" s="5"/>
      <c r="G113" s="2">
        <f t="shared" si="50"/>
        <v>0</v>
      </c>
      <c r="H113" s="2">
        <f t="shared" si="50"/>
        <v>0</v>
      </c>
      <c r="I113" s="2">
        <f t="shared" si="50"/>
        <v>0</v>
      </c>
      <c r="J113" s="2">
        <f t="shared" si="50"/>
        <v>0</v>
      </c>
      <c r="K113" s="2">
        <f t="shared" si="50"/>
        <v>0</v>
      </c>
      <c r="L113" s="2">
        <f t="shared" si="50"/>
        <v>0</v>
      </c>
      <c r="M113" s="2">
        <f t="shared" si="50"/>
        <v>0</v>
      </c>
      <c r="N113" s="2">
        <f t="shared" si="50"/>
        <v>0</v>
      </c>
      <c r="O113" s="2">
        <f t="shared" si="50"/>
        <v>0</v>
      </c>
      <c r="P113" s="2">
        <f t="shared" si="50"/>
        <v>0</v>
      </c>
      <c r="Q113" s="2">
        <f t="shared" si="50"/>
        <v>0</v>
      </c>
      <c r="R113" s="2">
        <f t="shared" si="50"/>
        <v>0</v>
      </c>
      <c r="S113" s="2">
        <f t="shared" si="50"/>
        <v>0</v>
      </c>
      <c r="T113" s="2">
        <f t="shared" si="50"/>
        <v>0</v>
      </c>
      <c r="U113" s="2">
        <f t="shared" si="50"/>
        <v>0</v>
      </c>
      <c r="V113" s="2">
        <f t="shared" si="50"/>
        <v>0</v>
      </c>
      <c r="W113" s="2">
        <f t="shared" si="49"/>
        <v>0</v>
      </c>
      <c r="X113" s="2">
        <f t="shared" si="49"/>
        <v>0</v>
      </c>
      <c r="Y113" s="2">
        <f t="shared" si="49"/>
        <v>0</v>
      </c>
      <c r="Z113" s="2">
        <f t="shared" si="49"/>
        <v>0</v>
      </c>
      <c r="AA113" s="2">
        <f t="shared" si="49"/>
        <v>0</v>
      </c>
      <c r="AB113" s="2">
        <f t="shared" si="49"/>
        <v>0</v>
      </c>
      <c r="AC113" s="2">
        <f t="shared" si="49"/>
        <v>0</v>
      </c>
      <c r="AD113" s="2">
        <f t="shared" si="49"/>
        <v>0</v>
      </c>
      <c r="AE113" s="2">
        <f t="shared" si="49"/>
        <v>0</v>
      </c>
      <c r="AF113" s="2">
        <f t="shared" si="49"/>
        <v>0</v>
      </c>
      <c r="AG113" s="2">
        <f t="shared" si="49"/>
        <v>0</v>
      </c>
      <c r="AH113" s="2">
        <f t="shared" si="49"/>
        <v>0</v>
      </c>
      <c r="AI113" s="2">
        <f t="shared" si="49"/>
        <v>0</v>
      </c>
      <c r="AJ113" s="2">
        <f t="shared" si="49"/>
        <v>0</v>
      </c>
      <c r="AK113" s="2">
        <f t="shared" si="49"/>
        <v>0</v>
      </c>
      <c r="AL113" s="2">
        <f t="shared" si="48"/>
        <v>0</v>
      </c>
    </row>
    <row r="114" spans="4:38" x14ac:dyDescent="0.25">
      <c r="D114">
        <f t="shared" si="45"/>
        <v>37</v>
      </c>
      <c r="E114" s="5"/>
      <c r="G114" s="2">
        <f t="shared" si="50"/>
        <v>0</v>
      </c>
      <c r="H114" s="2">
        <f t="shared" si="50"/>
        <v>0</v>
      </c>
      <c r="I114" s="2">
        <f t="shared" si="50"/>
        <v>0</v>
      </c>
      <c r="J114" s="2">
        <f t="shared" si="50"/>
        <v>0</v>
      </c>
      <c r="K114" s="2">
        <f t="shared" si="50"/>
        <v>0</v>
      </c>
      <c r="L114" s="2">
        <f t="shared" si="50"/>
        <v>0</v>
      </c>
      <c r="M114" s="2">
        <f t="shared" si="50"/>
        <v>0</v>
      </c>
      <c r="N114" s="2">
        <f t="shared" si="50"/>
        <v>0</v>
      </c>
      <c r="O114" s="2">
        <f t="shared" si="50"/>
        <v>0</v>
      </c>
      <c r="P114" s="2">
        <f t="shared" si="50"/>
        <v>0</v>
      </c>
      <c r="Q114" s="2">
        <f t="shared" si="50"/>
        <v>0</v>
      </c>
      <c r="R114" s="2">
        <f t="shared" si="50"/>
        <v>0</v>
      </c>
      <c r="S114" s="2">
        <f t="shared" si="50"/>
        <v>0</v>
      </c>
      <c r="T114" s="2">
        <f t="shared" si="50"/>
        <v>0</v>
      </c>
      <c r="U114" s="2">
        <f t="shared" si="50"/>
        <v>0</v>
      </c>
      <c r="V114" s="2">
        <f t="shared" si="50"/>
        <v>0</v>
      </c>
      <c r="W114" s="2">
        <f t="shared" si="49"/>
        <v>0</v>
      </c>
      <c r="X114" s="2">
        <f t="shared" si="49"/>
        <v>0</v>
      </c>
      <c r="Y114" s="2">
        <f t="shared" si="49"/>
        <v>0</v>
      </c>
      <c r="Z114" s="2">
        <f t="shared" si="49"/>
        <v>0</v>
      </c>
      <c r="AA114" s="2">
        <f t="shared" si="49"/>
        <v>0</v>
      </c>
      <c r="AB114" s="2">
        <f t="shared" si="49"/>
        <v>0</v>
      </c>
      <c r="AC114" s="2">
        <f t="shared" si="49"/>
        <v>0</v>
      </c>
      <c r="AD114" s="2">
        <f t="shared" si="49"/>
        <v>0</v>
      </c>
      <c r="AE114" s="2">
        <f t="shared" si="49"/>
        <v>0</v>
      </c>
      <c r="AF114" s="2">
        <f t="shared" si="49"/>
        <v>0</v>
      </c>
      <c r="AG114" s="2">
        <f t="shared" si="49"/>
        <v>0</v>
      </c>
      <c r="AH114" s="2">
        <f t="shared" si="49"/>
        <v>0</v>
      </c>
      <c r="AI114" s="2">
        <f t="shared" si="49"/>
        <v>0</v>
      </c>
      <c r="AJ114" s="2">
        <f t="shared" si="49"/>
        <v>0</v>
      </c>
      <c r="AK114" s="2">
        <f t="shared" si="49"/>
        <v>0</v>
      </c>
      <c r="AL114" s="2">
        <f t="shared" si="48"/>
        <v>0</v>
      </c>
    </row>
    <row r="115" spans="4:38" x14ac:dyDescent="0.25">
      <c r="D115">
        <f t="shared" si="45"/>
        <v>38</v>
      </c>
      <c r="E115" s="5"/>
      <c r="G115" s="2">
        <f t="shared" si="50"/>
        <v>0</v>
      </c>
      <c r="H115" s="2">
        <f t="shared" si="50"/>
        <v>0</v>
      </c>
      <c r="I115" s="2">
        <f t="shared" si="50"/>
        <v>0</v>
      </c>
      <c r="J115" s="2">
        <f t="shared" si="50"/>
        <v>0</v>
      </c>
      <c r="K115" s="2">
        <f t="shared" si="50"/>
        <v>0</v>
      </c>
      <c r="L115" s="2">
        <f t="shared" si="50"/>
        <v>0</v>
      </c>
      <c r="M115" s="2">
        <f t="shared" si="50"/>
        <v>0</v>
      </c>
      <c r="N115" s="2">
        <f t="shared" si="50"/>
        <v>0</v>
      </c>
      <c r="O115" s="2">
        <f t="shared" si="50"/>
        <v>0</v>
      </c>
      <c r="P115" s="2">
        <f t="shared" si="50"/>
        <v>0</v>
      </c>
      <c r="Q115" s="2">
        <f t="shared" si="50"/>
        <v>0</v>
      </c>
      <c r="R115" s="2">
        <f t="shared" si="50"/>
        <v>0</v>
      </c>
      <c r="S115" s="2">
        <f t="shared" si="50"/>
        <v>0</v>
      </c>
      <c r="T115" s="2">
        <f t="shared" si="50"/>
        <v>0</v>
      </c>
      <c r="U115" s="2">
        <f t="shared" si="50"/>
        <v>0</v>
      </c>
      <c r="V115" s="2">
        <f t="shared" si="50"/>
        <v>0</v>
      </c>
      <c r="W115" s="2">
        <f t="shared" si="49"/>
        <v>0</v>
      </c>
      <c r="X115" s="2">
        <f t="shared" si="49"/>
        <v>0</v>
      </c>
      <c r="Y115" s="2">
        <f t="shared" si="49"/>
        <v>0</v>
      </c>
      <c r="Z115" s="2">
        <f t="shared" si="49"/>
        <v>0</v>
      </c>
      <c r="AA115" s="2">
        <f t="shared" si="49"/>
        <v>0</v>
      </c>
      <c r="AB115" s="2">
        <f t="shared" si="49"/>
        <v>0</v>
      </c>
      <c r="AC115" s="2">
        <f t="shared" si="49"/>
        <v>0</v>
      </c>
      <c r="AD115" s="2">
        <f t="shared" si="49"/>
        <v>0</v>
      </c>
      <c r="AE115" s="2">
        <f t="shared" si="49"/>
        <v>0</v>
      </c>
      <c r="AF115" s="2">
        <f t="shared" si="49"/>
        <v>0</v>
      </c>
      <c r="AG115" s="2">
        <f t="shared" si="49"/>
        <v>0</v>
      </c>
      <c r="AH115" s="2">
        <f t="shared" si="49"/>
        <v>0</v>
      </c>
      <c r="AI115" s="2">
        <f t="shared" si="49"/>
        <v>0</v>
      </c>
      <c r="AJ115" s="2">
        <f t="shared" si="49"/>
        <v>0</v>
      </c>
      <c r="AK115" s="2">
        <f t="shared" si="49"/>
        <v>0</v>
      </c>
      <c r="AL115" s="2">
        <f t="shared" si="48"/>
        <v>0</v>
      </c>
    </row>
    <row r="116" spans="4:38" x14ac:dyDescent="0.25">
      <c r="D116">
        <f t="shared" si="45"/>
        <v>39</v>
      </c>
      <c r="E116" s="5"/>
      <c r="G116" s="2">
        <f t="shared" si="50"/>
        <v>0</v>
      </c>
      <c r="H116" s="2">
        <f t="shared" si="50"/>
        <v>0</v>
      </c>
      <c r="I116" s="2">
        <f t="shared" si="50"/>
        <v>0</v>
      </c>
      <c r="J116" s="2">
        <f t="shared" si="50"/>
        <v>0</v>
      </c>
      <c r="K116" s="2">
        <f t="shared" si="50"/>
        <v>0</v>
      </c>
      <c r="L116" s="2">
        <f t="shared" si="50"/>
        <v>0</v>
      </c>
      <c r="M116" s="2">
        <f t="shared" si="50"/>
        <v>0</v>
      </c>
      <c r="N116" s="2">
        <f t="shared" si="50"/>
        <v>0</v>
      </c>
      <c r="O116" s="2">
        <f t="shared" si="50"/>
        <v>0</v>
      </c>
      <c r="P116" s="2">
        <f t="shared" si="50"/>
        <v>0</v>
      </c>
      <c r="Q116" s="2">
        <f t="shared" si="50"/>
        <v>0</v>
      </c>
      <c r="R116" s="2">
        <f t="shared" si="50"/>
        <v>0</v>
      </c>
      <c r="S116" s="2">
        <f t="shared" si="50"/>
        <v>0</v>
      </c>
      <c r="T116" s="2">
        <f t="shared" si="50"/>
        <v>0</v>
      </c>
      <c r="U116" s="2">
        <f t="shared" si="50"/>
        <v>0</v>
      </c>
      <c r="V116" s="2">
        <f t="shared" si="50"/>
        <v>0</v>
      </c>
      <c r="W116" s="2">
        <f t="shared" si="49"/>
        <v>0</v>
      </c>
      <c r="X116" s="2">
        <f t="shared" si="49"/>
        <v>0</v>
      </c>
      <c r="Y116" s="2">
        <f t="shared" si="49"/>
        <v>0</v>
      </c>
      <c r="Z116" s="2">
        <f t="shared" si="49"/>
        <v>0</v>
      </c>
      <c r="AA116" s="2">
        <f t="shared" si="49"/>
        <v>0</v>
      </c>
      <c r="AB116" s="2">
        <f t="shared" si="49"/>
        <v>0</v>
      </c>
      <c r="AC116" s="2">
        <f t="shared" si="49"/>
        <v>0</v>
      </c>
      <c r="AD116" s="2">
        <f t="shared" si="49"/>
        <v>0</v>
      </c>
      <c r="AE116" s="2">
        <f t="shared" si="49"/>
        <v>0</v>
      </c>
      <c r="AF116" s="2">
        <f t="shared" si="49"/>
        <v>0</v>
      </c>
      <c r="AG116" s="2">
        <f t="shared" si="49"/>
        <v>0</v>
      </c>
      <c r="AH116" s="2">
        <f t="shared" si="49"/>
        <v>0</v>
      </c>
      <c r="AI116" s="2">
        <f t="shared" si="49"/>
        <v>0</v>
      </c>
      <c r="AJ116" s="2">
        <f t="shared" si="49"/>
        <v>0</v>
      </c>
      <c r="AK116" s="2">
        <f t="shared" si="49"/>
        <v>0</v>
      </c>
      <c r="AL116" s="2">
        <f t="shared" si="48"/>
        <v>0</v>
      </c>
    </row>
    <row r="117" spans="4:38" x14ac:dyDescent="0.25">
      <c r="D117">
        <f t="shared" si="45"/>
        <v>40</v>
      </c>
      <c r="E117" s="5"/>
      <c r="G117" s="2">
        <f t="shared" si="50"/>
        <v>0</v>
      </c>
      <c r="H117" s="2">
        <f t="shared" si="50"/>
        <v>0</v>
      </c>
      <c r="I117" s="2">
        <f t="shared" si="50"/>
        <v>0</v>
      </c>
      <c r="J117" s="2">
        <f t="shared" si="50"/>
        <v>0</v>
      </c>
      <c r="K117" s="2">
        <f t="shared" si="50"/>
        <v>0</v>
      </c>
      <c r="L117" s="2">
        <f t="shared" si="50"/>
        <v>0</v>
      </c>
      <c r="M117" s="2">
        <f t="shared" si="50"/>
        <v>0</v>
      </c>
      <c r="N117" s="2">
        <f t="shared" si="50"/>
        <v>0</v>
      </c>
      <c r="O117" s="2">
        <f t="shared" si="50"/>
        <v>0</v>
      </c>
      <c r="P117" s="2">
        <f t="shared" si="50"/>
        <v>0</v>
      </c>
      <c r="Q117" s="2">
        <f t="shared" si="50"/>
        <v>0</v>
      </c>
      <c r="R117" s="2">
        <f t="shared" si="50"/>
        <v>0</v>
      </c>
      <c r="S117" s="2">
        <f t="shared" si="50"/>
        <v>0</v>
      </c>
      <c r="T117" s="2">
        <f t="shared" si="50"/>
        <v>0</v>
      </c>
      <c r="U117" s="2">
        <f t="shared" si="50"/>
        <v>0</v>
      </c>
      <c r="V117" s="2">
        <f t="shared" si="50"/>
        <v>0</v>
      </c>
      <c r="W117" s="2">
        <f t="shared" si="49"/>
        <v>0</v>
      </c>
      <c r="X117" s="2">
        <f t="shared" si="49"/>
        <v>0</v>
      </c>
      <c r="Y117" s="2">
        <f t="shared" si="49"/>
        <v>0</v>
      </c>
      <c r="Z117" s="2">
        <f t="shared" si="49"/>
        <v>0</v>
      </c>
      <c r="AA117" s="2">
        <f t="shared" si="49"/>
        <v>0</v>
      </c>
      <c r="AB117" s="2">
        <f t="shared" si="49"/>
        <v>0</v>
      </c>
      <c r="AC117" s="2">
        <f t="shared" si="49"/>
        <v>0</v>
      </c>
      <c r="AD117" s="2">
        <f t="shared" si="49"/>
        <v>0</v>
      </c>
      <c r="AE117" s="2">
        <f t="shared" si="49"/>
        <v>0</v>
      </c>
      <c r="AF117" s="2">
        <f t="shared" si="49"/>
        <v>0</v>
      </c>
      <c r="AG117" s="2">
        <f t="shared" si="49"/>
        <v>0</v>
      </c>
      <c r="AH117" s="2">
        <f t="shared" si="49"/>
        <v>0</v>
      </c>
      <c r="AI117" s="2">
        <f t="shared" si="49"/>
        <v>0</v>
      </c>
      <c r="AJ117" s="2">
        <f t="shared" si="49"/>
        <v>0</v>
      </c>
      <c r="AK117" s="2">
        <f t="shared" si="49"/>
        <v>0</v>
      </c>
      <c r="AL117" s="2">
        <f t="shared" si="48"/>
        <v>0</v>
      </c>
    </row>
    <row r="120" spans="4:38" x14ac:dyDescent="0.25">
      <c r="E120"/>
    </row>
    <row r="121" spans="4:38" x14ac:dyDescent="0.25">
      <c r="E121"/>
    </row>
    <row r="122" spans="4:38" x14ac:dyDescent="0.25">
      <c r="E122"/>
    </row>
    <row r="123" spans="4:38" x14ac:dyDescent="0.25">
      <c r="E123"/>
    </row>
    <row r="124" spans="4:38" x14ac:dyDescent="0.25">
      <c r="E124"/>
    </row>
    <row r="125" spans="4:38" x14ac:dyDescent="0.25">
      <c r="E125"/>
    </row>
    <row r="126" spans="4:38" x14ac:dyDescent="0.25">
      <c r="E126"/>
    </row>
    <row r="127" spans="4:38" x14ac:dyDescent="0.25">
      <c r="E127"/>
    </row>
    <row r="128" spans="4:38" x14ac:dyDescent="0.25">
      <c r="E128"/>
    </row>
    <row r="129" spans="5:5" x14ac:dyDescent="0.25">
      <c r="E129"/>
    </row>
    <row r="130" spans="5:5" x14ac:dyDescent="0.25">
      <c r="E130"/>
    </row>
    <row r="131" spans="5:5" x14ac:dyDescent="0.25">
      <c r="E131"/>
    </row>
    <row r="132" spans="5:5" x14ac:dyDescent="0.25">
      <c r="E132"/>
    </row>
    <row r="133" spans="5:5" x14ac:dyDescent="0.25">
      <c r="E133"/>
    </row>
    <row r="134" spans="5:5" x14ac:dyDescent="0.25">
      <c r="E134"/>
    </row>
    <row r="151" spans="2:3" x14ac:dyDescent="0.25">
      <c r="B151" s="58" t="s">
        <v>61</v>
      </c>
      <c r="C151" s="65"/>
    </row>
    <row r="152" spans="2:3" x14ac:dyDescent="0.25">
      <c r="B152" s="58" t="s">
        <v>62</v>
      </c>
      <c r="C152" s="65"/>
    </row>
    <row r="153" spans="2:3" x14ac:dyDescent="0.25">
      <c r="B153" s="58" t="s">
        <v>63</v>
      </c>
      <c r="C153" s="65"/>
    </row>
    <row r="154" spans="2:3" x14ac:dyDescent="0.25">
      <c r="B154" s="58" t="s">
        <v>64</v>
      </c>
      <c r="C154" s="65"/>
    </row>
    <row r="155" spans="2:3" x14ac:dyDescent="0.25">
      <c r="B155" s="58" t="s">
        <v>65</v>
      </c>
      <c r="C155" s="65"/>
    </row>
    <row r="156" spans="2:3" x14ac:dyDescent="0.25">
      <c r="B156" s="58" t="s">
        <v>66</v>
      </c>
      <c r="C156" s="65"/>
    </row>
    <row r="157" spans="2:3" x14ac:dyDescent="0.25">
      <c r="B157" s="58" t="s">
        <v>67</v>
      </c>
      <c r="C157" s="65"/>
    </row>
    <row r="158" spans="2:3" x14ac:dyDescent="0.25">
      <c r="B158" s="58" t="s">
        <v>68</v>
      </c>
      <c r="C158" s="65"/>
    </row>
    <row r="159" spans="2:3" x14ac:dyDescent="0.25">
      <c r="B159" s="58" t="s">
        <v>69</v>
      </c>
      <c r="C159" s="65"/>
    </row>
    <row r="160" spans="2:3" x14ac:dyDescent="0.25">
      <c r="B160" s="58" t="s">
        <v>70</v>
      </c>
      <c r="C160" s="65"/>
    </row>
    <row r="161" spans="2:3" x14ac:dyDescent="0.25">
      <c r="B161" s="58" t="s">
        <v>71</v>
      </c>
      <c r="C161" s="65"/>
    </row>
    <row r="162" spans="2:3" x14ac:dyDescent="0.25">
      <c r="B162" s="58" t="s">
        <v>72</v>
      </c>
      <c r="C162" s="65"/>
    </row>
    <row r="163" spans="2:3" x14ac:dyDescent="0.25">
      <c r="B163" s="58" t="s">
        <v>73</v>
      </c>
      <c r="C163" s="65"/>
    </row>
    <row r="164" spans="2:3" x14ac:dyDescent="0.25">
      <c r="B164" s="58" t="s">
        <v>74</v>
      </c>
      <c r="C164" s="65"/>
    </row>
    <row r="165" spans="2:3" x14ac:dyDescent="0.25">
      <c r="B165" s="58" t="s">
        <v>75</v>
      </c>
      <c r="C165" s="65"/>
    </row>
    <row r="166" spans="2:3" x14ac:dyDescent="0.25">
      <c r="B166" s="58" t="s">
        <v>76</v>
      </c>
      <c r="C166" s="65"/>
    </row>
    <row r="167" spans="2:3" x14ac:dyDescent="0.25">
      <c r="B167" s="58" t="s">
        <v>77</v>
      </c>
      <c r="C167" s="65"/>
    </row>
    <row r="168" spans="2:3" x14ac:dyDescent="0.25">
      <c r="B168" s="58" t="s">
        <v>78</v>
      </c>
      <c r="C168" s="65"/>
    </row>
    <row r="169" spans="2:3" x14ac:dyDescent="0.25">
      <c r="B169" s="58" t="s">
        <v>79</v>
      </c>
      <c r="C169" s="65"/>
    </row>
    <row r="170" spans="2:3" x14ac:dyDescent="0.25">
      <c r="B170" s="58" t="s">
        <v>80</v>
      </c>
      <c r="C170" s="65"/>
    </row>
    <row r="171" spans="2:3" x14ac:dyDescent="0.25">
      <c r="B171" s="58" t="s">
        <v>81</v>
      </c>
      <c r="C171" s="65"/>
    </row>
    <row r="172" spans="2:3" x14ac:dyDescent="0.25">
      <c r="B172" s="58" t="s">
        <v>82</v>
      </c>
      <c r="C172" s="65"/>
    </row>
    <row r="173" spans="2:3" x14ac:dyDescent="0.25">
      <c r="B173" s="58" t="s">
        <v>83</v>
      </c>
      <c r="C173" s="65"/>
    </row>
    <row r="174" spans="2:3" x14ac:dyDescent="0.25">
      <c r="B174" s="58" t="s">
        <v>84</v>
      </c>
      <c r="C174" s="65"/>
    </row>
    <row r="175" spans="2:3" x14ac:dyDescent="0.25">
      <c r="B175" s="58" t="s">
        <v>85</v>
      </c>
      <c r="C175" s="65"/>
    </row>
    <row r="176" spans="2:3" x14ac:dyDescent="0.25">
      <c r="B176" s="58" t="s">
        <v>86</v>
      </c>
      <c r="C176" s="65"/>
    </row>
    <row r="177" spans="2:3" x14ac:dyDescent="0.25">
      <c r="B177" s="58" t="s">
        <v>87</v>
      </c>
      <c r="C177" s="65"/>
    </row>
    <row r="178" spans="2:3" x14ac:dyDescent="0.25">
      <c r="B178" s="58" t="s">
        <v>88</v>
      </c>
      <c r="C178" s="65"/>
    </row>
    <row r="179" spans="2:3" x14ac:dyDescent="0.25">
      <c r="B179" s="58" t="s">
        <v>89</v>
      </c>
      <c r="C179" s="65"/>
    </row>
    <row r="180" spans="2:3" x14ac:dyDescent="0.25">
      <c r="B180" s="58" t="s">
        <v>90</v>
      </c>
      <c r="C180" s="65"/>
    </row>
    <row r="181" spans="2:3" x14ac:dyDescent="0.25">
      <c r="B181" s="58" t="s">
        <v>91</v>
      </c>
      <c r="C181" s="65"/>
    </row>
    <row r="182" spans="2:3" x14ac:dyDescent="0.25">
      <c r="B182" s="58" t="s">
        <v>92</v>
      </c>
      <c r="C182" s="65"/>
    </row>
    <row r="183" spans="2:3" x14ac:dyDescent="0.25">
      <c r="B183" s="58" t="s">
        <v>93</v>
      </c>
      <c r="C183" s="65"/>
    </row>
    <row r="184" spans="2:3" x14ac:dyDescent="0.25">
      <c r="B184" s="58" t="s">
        <v>94</v>
      </c>
      <c r="C184" s="65"/>
    </row>
    <row r="185" spans="2:3" x14ac:dyDescent="0.25">
      <c r="B185" s="58" t="s">
        <v>95</v>
      </c>
      <c r="C185" s="65"/>
    </row>
    <row r="186" spans="2:3" x14ac:dyDescent="0.25">
      <c r="B186" s="58" t="s">
        <v>96</v>
      </c>
      <c r="C186" s="65"/>
    </row>
    <row r="187" spans="2:3" x14ac:dyDescent="0.25">
      <c r="B187" s="58" t="s">
        <v>97</v>
      </c>
      <c r="C187" s="65"/>
    </row>
    <row r="188" spans="2:3" x14ac:dyDescent="0.25">
      <c r="B188" s="58" t="s">
        <v>98</v>
      </c>
      <c r="C188" s="65"/>
    </row>
    <row r="189" spans="2:3" x14ac:dyDescent="0.25">
      <c r="B189" s="58" t="s">
        <v>99</v>
      </c>
      <c r="C189" s="65"/>
    </row>
    <row r="190" spans="2:3" x14ac:dyDescent="0.25">
      <c r="B190" s="58" t="s">
        <v>100</v>
      </c>
      <c r="C190" s="65"/>
    </row>
    <row r="191" spans="2:3" x14ac:dyDescent="0.25">
      <c r="B191" s="58" t="s">
        <v>101</v>
      </c>
      <c r="C191" s="65"/>
    </row>
    <row r="192" spans="2:3" x14ac:dyDescent="0.25">
      <c r="B192" s="58" t="s">
        <v>102</v>
      </c>
      <c r="C192" s="65"/>
    </row>
    <row r="193" spans="2:3" x14ac:dyDescent="0.25">
      <c r="B193" s="58" t="s">
        <v>103</v>
      </c>
      <c r="C193" s="65"/>
    </row>
    <row r="194" spans="2:3" x14ac:dyDescent="0.25">
      <c r="B194" s="58" t="s">
        <v>104</v>
      </c>
      <c r="C194" s="65"/>
    </row>
    <row r="195" spans="2:3" x14ac:dyDescent="0.25">
      <c r="B195" s="58" t="s">
        <v>105</v>
      </c>
      <c r="C195" s="65"/>
    </row>
    <row r="196" spans="2:3" x14ac:dyDescent="0.25">
      <c r="B196" s="58" t="s">
        <v>106</v>
      </c>
      <c r="C196" s="65"/>
    </row>
    <row r="197" spans="2:3" x14ac:dyDescent="0.25">
      <c r="B197" s="58" t="s">
        <v>107</v>
      </c>
      <c r="C197" s="65"/>
    </row>
    <row r="198" spans="2:3" x14ac:dyDescent="0.25">
      <c r="B198" s="58" t="s">
        <v>108</v>
      </c>
      <c r="C198" s="65"/>
    </row>
    <row r="199" spans="2:3" x14ac:dyDescent="0.25">
      <c r="B199" s="58" t="s">
        <v>109</v>
      </c>
      <c r="C199" s="65"/>
    </row>
    <row r="200" spans="2:3" x14ac:dyDescent="0.25">
      <c r="B200" s="58" t="s">
        <v>110</v>
      </c>
      <c r="C200" s="65"/>
    </row>
    <row r="201" spans="2:3" x14ac:dyDescent="0.25">
      <c r="B201" s="58" t="s">
        <v>111</v>
      </c>
      <c r="C201" s="65"/>
    </row>
    <row r="202" spans="2:3" x14ac:dyDescent="0.25">
      <c r="B202" s="58" t="s">
        <v>112</v>
      </c>
      <c r="C202" s="65"/>
    </row>
    <row r="203" spans="2:3" x14ac:dyDescent="0.25">
      <c r="B203" s="58" t="s">
        <v>113</v>
      </c>
      <c r="C203" s="65"/>
    </row>
    <row r="204" spans="2:3" x14ac:dyDescent="0.25">
      <c r="B204" s="58" t="s">
        <v>114</v>
      </c>
      <c r="C204" s="65"/>
    </row>
    <row r="205" spans="2:3" x14ac:dyDescent="0.25">
      <c r="B205" s="58" t="s">
        <v>115</v>
      </c>
      <c r="C205" s="65"/>
    </row>
    <row r="206" spans="2:3" x14ac:dyDescent="0.25">
      <c r="B206" s="58" t="s">
        <v>116</v>
      </c>
      <c r="C206" s="65"/>
    </row>
    <row r="207" spans="2:3" x14ac:dyDescent="0.25">
      <c r="B207" s="58" t="s">
        <v>117</v>
      </c>
      <c r="C207" s="65"/>
    </row>
    <row r="208" spans="2:3" x14ac:dyDescent="0.25">
      <c r="B208" s="58" t="s">
        <v>118</v>
      </c>
      <c r="C208" s="65"/>
    </row>
    <row r="209" spans="2:3" x14ac:dyDescent="0.25">
      <c r="B209" s="58" t="s">
        <v>119</v>
      </c>
      <c r="C209" s="65"/>
    </row>
    <row r="210" spans="2:3" x14ac:dyDescent="0.25">
      <c r="B210" s="58" t="s">
        <v>120</v>
      </c>
      <c r="C210" s="65"/>
    </row>
    <row r="211" spans="2:3" x14ac:dyDescent="0.25">
      <c r="B211" s="58" t="s">
        <v>121</v>
      </c>
      <c r="C211" s="65"/>
    </row>
    <row r="212" spans="2:3" x14ac:dyDescent="0.25">
      <c r="B212" s="58" t="s">
        <v>122</v>
      </c>
      <c r="C212" s="65"/>
    </row>
    <row r="213" spans="2:3" x14ac:dyDescent="0.25">
      <c r="B213" s="58" t="s">
        <v>123</v>
      </c>
      <c r="C213" s="65"/>
    </row>
    <row r="214" spans="2:3" x14ac:dyDescent="0.25">
      <c r="B214" s="58" t="s">
        <v>124</v>
      </c>
      <c r="C214" s="65"/>
    </row>
    <row r="215" spans="2:3" x14ac:dyDescent="0.25">
      <c r="B215" s="58" t="s">
        <v>125</v>
      </c>
      <c r="C215" s="65"/>
    </row>
    <row r="216" spans="2:3" x14ac:dyDescent="0.25">
      <c r="B216" s="58" t="s">
        <v>126</v>
      </c>
      <c r="C216" s="65"/>
    </row>
    <row r="217" spans="2:3" x14ac:dyDescent="0.25">
      <c r="B217" s="58" t="s">
        <v>127</v>
      </c>
      <c r="C217" s="65"/>
    </row>
    <row r="218" spans="2:3" x14ac:dyDescent="0.25">
      <c r="B218" s="58" t="s">
        <v>128</v>
      </c>
      <c r="C218" s="65"/>
    </row>
    <row r="219" spans="2:3" x14ac:dyDescent="0.25">
      <c r="B219" s="58" t="s">
        <v>129</v>
      </c>
      <c r="C219" s="65"/>
    </row>
    <row r="220" spans="2:3" x14ac:dyDescent="0.25">
      <c r="B220" s="58" t="s">
        <v>130</v>
      </c>
      <c r="C220" s="65"/>
    </row>
    <row r="221" spans="2:3" x14ac:dyDescent="0.25">
      <c r="B221" s="58" t="s">
        <v>131</v>
      </c>
      <c r="C221" s="65"/>
    </row>
    <row r="222" spans="2:3" x14ac:dyDescent="0.25">
      <c r="B222" s="58" t="s">
        <v>132</v>
      </c>
      <c r="C222" s="65"/>
    </row>
    <row r="223" spans="2:3" x14ac:dyDescent="0.25">
      <c r="B223" s="58" t="s">
        <v>133</v>
      </c>
      <c r="C223" s="65"/>
    </row>
    <row r="224" spans="2:3" x14ac:dyDescent="0.25">
      <c r="B224" s="58" t="s">
        <v>134</v>
      </c>
      <c r="C224" s="65"/>
    </row>
    <row r="225" spans="2:3" x14ac:dyDescent="0.25">
      <c r="B225" s="58" t="s">
        <v>135</v>
      </c>
      <c r="C225" s="65"/>
    </row>
    <row r="226" spans="2:3" x14ac:dyDescent="0.25">
      <c r="B226" s="58" t="s">
        <v>136</v>
      </c>
      <c r="C226" s="65"/>
    </row>
    <row r="227" spans="2:3" x14ac:dyDescent="0.25">
      <c r="B227" s="58" t="s">
        <v>137</v>
      </c>
      <c r="C227" s="65"/>
    </row>
    <row r="228" spans="2:3" x14ac:dyDescent="0.25">
      <c r="B228" s="58" t="s">
        <v>138</v>
      </c>
      <c r="C228" s="65"/>
    </row>
    <row r="229" spans="2:3" x14ac:dyDescent="0.25">
      <c r="B229" s="58" t="s">
        <v>139</v>
      </c>
      <c r="C229" s="65"/>
    </row>
    <row r="230" spans="2:3" x14ac:dyDescent="0.25">
      <c r="B230" s="58" t="s">
        <v>140</v>
      </c>
      <c r="C230" s="65"/>
    </row>
    <row r="231" spans="2:3" x14ac:dyDescent="0.25">
      <c r="B231" s="58" t="s">
        <v>141</v>
      </c>
      <c r="C231" s="65"/>
    </row>
    <row r="232" spans="2:3" x14ac:dyDescent="0.25">
      <c r="B232" s="58" t="s">
        <v>142</v>
      </c>
      <c r="C232" s="65"/>
    </row>
    <row r="233" spans="2:3" x14ac:dyDescent="0.25">
      <c r="B233" s="58" t="s">
        <v>143</v>
      </c>
      <c r="C233" s="65"/>
    </row>
    <row r="234" spans="2:3" x14ac:dyDescent="0.25">
      <c r="B234" s="58" t="s">
        <v>144</v>
      </c>
      <c r="C234" s="65"/>
    </row>
    <row r="235" spans="2:3" x14ac:dyDescent="0.25">
      <c r="B235" s="58" t="s">
        <v>145</v>
      </c>
      <c r="C235" s="65"/>
    </row>
    <row r="236" spans="2:3" x14ac:dyDescent="0.25">
      <c r="B236" s="58" t="s">
        <v>146</v>
      </c>
      <c r="C236" s="65"/>
    </row>
    <row r="237" spans="2:3" x14ac:dyDescent="0.25">
      <c r="B237" s="58" t="s">
        <v>147</v>
      </c>
      <c r="C237" s="65"/>
    </row>
    <row r="238" spans="2:3" x14ac:dyDescent="0.25">
      <c r="B238" s="58" t="s">
        <v>148</v>
      </c>
      <c r="C238" s="65"/>
    </row>
    <row r="239" spans="2:3" x14ac:dyDescent="0.25">
      <c r="B239" s="58" t="s">
        <v>149</v>
      </c>
      <c r="C239" s="65"/>
    </row>
    <row r="240" spans="2:3" x14ac:dyDescent="0.25">
      <c r="B240" s="58" t="s">
        <v>150</v>
      </c>
      <c r="C240" s="65"/>
    </row>
    <row r="241" spans="2:3" x14ac:dyDescent="0.25">
      <c r="B241" s="58" t="s">
        <v>151</v>
      </c>
      <c r="C241" s="65"/>
    </row>
    <row r="242" spans="2:3" x14ac:dyDescent="0.25">
      <c r="B242" s="58" t="s">
        <v>152</v>
      </c>
      <c r="C242" s="65"/>
    </row>
    <row r="243" spans="2:3" x14ac:dyDescent="0.25">
      <c r="B243" s="58" t="s">
        <v>153</v>
      </c>
      <c r="C243" s="65"/>
    </row>
    <row r="244" spans="2:3" x14ac:dyDescent="0.25">
      <c r="B244" s="58" t="s">
        <v>154</v>
      </c>
      <c r="C244" s="65"/>
    </row>
    <row r="245" spans="2:3" x14ac:dyDescent="0.25">
      <c r="B245" s="58" t="s">
        <v>155</v>
      </c>
      <c r="C245" s="65"/>
    </row>
    <row r="246" spans="2:3" x14ac:dyDescent="0.25">
      <c r="B246" s="58" t="s">
        <v>156</v>
      </c>
      <c r="C246" s="65"/>
    </row>
    <row r="247" spans="2:3" x14ac:dyDescent="0.25">
      <c r="B247" s="58" t="s">
        <v>157</v>
      </c>
      <c r="C247" s="65"/>
    </row>
    <row r="248" spans="2:3" x14ac:dyDescent="0.25">
      <c r="B248" s="58" t="s">
        <v>158</v>
      </c>
      <c r="C248" s="65"/>
    </row>
    <row r="249" spans="2:3" x14ac:dyDescent="0.25">
      <c r="B249" s="58" t="s">
        <v>159</v>
      </c>
      <c r="C249" s="65"/>
    </row>
    <row r="250" spans="2:3" x14ac:dyDescent="0.25">
      <c r="B250" s="58" t="s">
        <v>160</v>
      </c>
      <c r="C250" s="65"/>
    </row>
    <row r="251" spans="2:3" x14ac:dyDescent="0.25">
      <c r="B251" s="58" t="s">
        <v>161</v>
      </c>
      <c r="C251" s="65"/>
    </row>
    <row r="252" spans="2:3" x14ac:dyDescent="0.25">
      <c r="B252" s="58" t="s">
        <v>162</v>
      </c>
      <c r="C252" s="65"/>
    </row>
    <row r="253" spans="2:3" x14ac:dyDescent="0.25">
      <c r="B253" s="58" t="s">
        <v>163</v>
      </c>
      <c r="C253" s="65"/>
    </row>
    <row r="254" spans="2:3" x14ac:dyDescent="0.25">
      <c r="B254" s="58" t="s">
        <v>164</v>
      </c>
      <c r="C254" s="65"/>
    </row>
    <row r="255" spans="2:3" x14ac:dyDescent="0.25">
      <c r="B255" s="58" t="s">
        <v>165</v>
      </c>
      <c r="C255" s="65"/>
    </row>
    <row r="256" spans="2:3" x14ac:dyDescent="0.25">
      <c r="B256" s="58" t="s">
        <v>166</v>
      </c>
      <c r="C256" s="65"/>
    </row>
    <row r="257" spans="2:3" x14ac:dyDescent="0.25">
      <c r="B257" s="58" t="s">
        <v>167</v>
      </c>
      <c r="C257" s="65"/>
    </row>
    <row r="258" spans="2:3" x14ac:dyDescent="0.25">
      <c r="B258" s="58" t="s">
        <v>168</v>
      </c>
      <c r="C258" s="65"/>
    </row>
    <row r="259" spans="2:3" x14ac:dyDescent="0.25">
      <c r="B259" s="58" t="s">
        <v>169</v>
      </c>
      <c r="C259" s="65"/>
    </row>
    <row r="260" spans="2:3" x14ac:dyDescent="0.25">
      <c r="B260" s="58" t="s">
        <v>170</v>
      </c>
      <c r="C260" s="65"/>
    </row>
    <row r="261" spans="2:3" x14ac:dyDescent="0.25">
      <c r="B261" s="58" t="s">
        <v>171</v>
      </c>
      <c r="C261" s="65"/>
    </row>
    <row r="262" spans="2:3" x14ac:dyDescent="0.25">
      <c r="B262" s="58" t="s">
        <v>172</v>
      </c>
      <c r="C262" s="65"/>
    </row>
    <row r="263" spans="2:3" x14ac:dyDescent="0.25">
      <c r="B263" s="58" t="s">
        <v>173</v>
      </c>
      <c r="C263" s="65"/>
    </row>
    <row r="264" spans="2:3" x14ac:dyDescent="0.25">
      <c r="B264" s="58" t="s">
        <v>174</v>
      </c>
      <c r="C264" s="65"/>
    </row>
    <row r="265" spans="2:3" x14ac:dyDescent="0.25">
      <c r="B265" s="58" t="s">
        <v>175</v>
      </c>
      <c r="C265" s="65"/>
    </row>
    <row r="266" spans="2:3" x14ac:dyDescent="0.25">
      <c r="B266" s="58" t="s">
        <v>176</v>
      </c>
      <c r="C266" s="65"/>
    </row>
    <row r="267" spans="2:3" x14ac:dyDescent="0.25">
      <c r="B267" s="58" t="s">
        <v>177</v>
      </c>
      <c r="C267" s="65"/>
    </row>
    <row r="268" spans="2:3" x14ac:dyDescent="0.25">
      <c r="B268" s="58" t="s">
        <v>178</v>
      </c>
      <c r="C268" s="65"/>
    </row>
    <row r="269" spans="2:3" x14ac:dyDescent="0.25">
      <c r="B269" s="58" t="s">
        <v>179</v>
      </c>
      <c r="C269" s="65"/>
    </row>
    <row r="270" spans="2:3" x14ac:dyDescent="0.25">
      <c r="B270" s="58" t="s">
        <v>180</v>
      </c>
      <c r="C270" s="65"/>
    </row>
    <row r="271" spans="2:3" x14ac:dyDescent="0.25">
      <c r="B271" s="58" t="s">
        <v>181</v>
      </c>
      <c r="C271" s="65"/>
    </row>
    <row r="272" spans="2:3" x14ac:dyDescent="0.25">
      <c r="B272" s="58" t="s">
        <v>182</v>
      </c>
      <c r="C272" s="65"/>
    </row>
    <row r="273" spans="2:3" x14ac:dyDescent="0.25">
      <c r="B273" s="58" t="s">
        <v>183</v>
      </c>
      <c r="C273" s="65"/>
    </row>
    <row r="274" spans="2:3" x14ac:dyDescent="0.25">
      <c r="B274" s="58" t="s">
        <v>184</v>
      </c>
      <c r="C274" s="65"/>
    </row>
    <row r="275" spans="2:3" x14ac:dyDescent="0.25">
      <c r="B275" s="58" t="s">
        <v>185</v>
      </c>
      <c r="C275" s="65"/>
    </row>
    <row r="276" spans="2:3" x14ac:dyDescent="0.25">
      <c r="B276" s="58" t="s">
        <v>186</v>
      </c>
      <c r="C276" s="65"/>
    </row>
    <row r="277" spans="2:3" x14ac:dyDescent="0.25">
      <c r="B277" s="58" t="s">
        <v>187</v>
      </c>
      <c r="C277" s="65"/>
    </row>
    <row r="278" spans="2:3" x14ac:dyDescent="0.25">
      <c r="B278" s="58" t="s">
        <v>188</v>
      </c>
      <c r="C278" s="65"/>
    </row>
    <row r="279" spans="2:3" x14ac:dyDescent="0.25">
      <c r="B279" s="58" t="s">
        <v>189</v>
      </c>
      <c r="C279" s="65"/>
    </row>
    <row r="280" spans="2:3" x14ac:dyDescent="0.25">
      <c r="B280" s="58" t="s">
        <v>190</v>
      </c>
      <c r="C280" s="65"/>
    </row>
    <row r="281" spans="2:3" x14ac:dyDescent="0.25">
      <c r="B281" s="58" t="s">
        <v>191</v>
      </c>
      <c r="C281" s="65"/>
    </row>
    <row r="282" spans="2:3" x14ac:dyDescent="0.25">
      <c r="B282" s="58" t="s">
        <v>192</v>
      </c>
      <c r="C282" s="65"/>
    </row>
    <row r="283" spans="2:3" x14ac:dyDescent="0.25">
      <c r="B283" s="58" t="s">
        <v>193</v>
      </c>
      <c r="C283" s="65"/>
    </row>
    <row r="284" spans="2:3" x14ac:dyDescent="0.25">
      <c r="B284" s="58" t="s">
        <v>194</v>
      </c>
      <c r="C284" s="65"/>
    </row>
    <row r="285" spans="2:3" x14ac:dyDescent="0.25">
      <c r="B285" s="58" t="s">
        <v>195</v>
      </c>
      <c r="C285" s="65"/>
    </row>
    <row r="286" spans="2:3" x14ac:dyDescent="0.25">
      <c r="B286" s="58" t="s">
        <v>196</v>
      </c>
      <c r="C286" s="65"/>
    </row>
    <row r="287" spans="2:3" x14ac:dyDescent="0.25">
      <c r="B287" s="58" t="s">
        <v>197</v>
      </c>
      <c r="C287" s="65"/>
    </row>
    <row r="288" spans="2:3" x14ac:dyDescent="0.25">
      <c r="B288" s="58" t="s">
        <v>198</v>
      </c>
      <c r="C288" s="65"/>
    </row>
    <row r="289" spans="2:3" x14ac:dyDescent="0.25">
      <c r="B289" s="58" t="s">
        <v>199</v>
      </c>
      <c r="C289" s="65"/>
    </row>
    <row r="290" spans="2:3" x14ac:dyDescent="0.25">
      <c r="B290" s="58" t="s">
        <v>200</v>
      </c>
      <c r="C290" s="65"/>
    </row>
    <row r="291" spans="2:3" x14ac:dyDescent="0.25">
      <c r="B291" s="58" t="s">
        <v>201</v>
      </c>
      <c r="C291" s="65"/>
    </row>
    <row r="292" spans="2:3" x14ac:dyDescent="0.25">
      <c r="B292" s="58" t="s">
        <v>202</v>
      </c>
      <c r="C292" s="65"/>
    </row>
    <row r="293" spans="2:3" x14ac:dyDescent="0.25">
      <c r="B293" s="58" t="s">
        <v>203</v>
      </c>
      <c r="C293" s="65"/>
    </row>
    <row r="294" spans="2:3" x14ac:dyDescent="0.25">
      <c r="B294" s="58" t="s">
        <v>204</v>
      </c>
      <c r="C294" s="65"/>
    </row>
    <row r="295" spans="2:3" x14ac:dyDescent="0.25">
      <c r="B295" s="58" t="s">
        <v>205</v>
      </c>
      <c r="C295" s="65"/>
    </row>
    <row r="296" spans="2:3" x14ac:dyDescent="0.25">
      <c r="B296" s="58" t="s">
        <v>206</v>
      </c>
      <c r="C296" s="65"/>
    </row>
    <row r="297" spans="2:3" x14ac:dyDescent="0.25">
      <c r="B297" s="58" t="s">
        <v>207</v>
      </c>
      <c r="C297" s="65"/>
    </row>
    <row r="298" spans="2:3" x14ac:dyDescent="0.25">
      <c r="B298" s="58" t="s">
        <v>208</v>
      </c>
      <c r="C298" s="65"/>
    </row>
    <row r="299" spans="2:3" x14ac:dyDescent="0.25">
      <c r="B299" s="58" t="s">
        <v>209</v>
      </c>
      <c r="C299" s="65"/>
    </row>
    <row r="300" spans="2:3" x14ac:dyDescent="0.25">
      <c r="B300" s="58" t="s">
        <v>210</v>
      </c>
      <c r="C300" s="65"/>
    </row>
    <row r="301" spans="2:3" x14ac:dyDescent="0.25">
      <c r="B301" s="58" t="s">
        <v>211</v>
      </c>
      <c r="C301" s="65"/>
    </row>
    <row r="302" spans="2:3" x14ac:dyDescent="0.25">
      <c r="B302" s="58" t="s">
        <v>212</v>
      </c>
      <c r="C302" s="65"/>
    </row>
    <row r="303" spans="2:3" x14ac:dyDescent="0.25">
      <c r="B303" s="58" t="s">
        <v>213</v>
      </c>
      <c r="C303" s="65"/>
    </row>
    <row r="304" spans="2:3" x14ac:dyDescent="0.25">
      <c r="B304" s="58" t="s">
        <v>214</v>
      </c>
      <c r="C304" s="65"/>
    </row>
    <row r="305" spans="2:3" x14ac:dyDescent="0.25">
      <c r="B305" s="58" t="s">
        <v>215</v>
      </c>
      <c r="C305" s="65"/>
    </row>
    <row r="306" spans="2:3" x14ac:dyDescent="0.25">
      <c r="B306" s="58" t="s">
        <v>216</v>
      </c>
      <c r="C306" s="65"/>
    </row>
    <row r="307" spans="2:3" x14ac:dyDescent="0.25">
      <c r="B307" s="58" t="s">
        <v>217</v>
      </c>
      <c r="C307" s="65"/>
    </row>
    <row r="308" spans="2:3" x14ac:dyDescent="0.25">
      <c r="B308" s="58" t="s">
        <v>218</v>
      </c>
      <c r="C308" s="65"/>
    </row>
    <row r="309" spans="2:3" x14ac:dyDescent="0.25">
      <c r="B309" s="58" t="s">
        <v>219</v>
      </c>
      <c r="C309" s="65"/>
    </row>
    <row r="310" spans="2:3" x14ac:dyDescent="0.25">
      <c r="B310" s="58" t="s">
        <v>220</v>
      </c>
      <c r="C310" s="65"/>
    </row>
    <row r="311" spans="2:3" x14ac:dyDescent="0.25">
      <c r="B311" s="58" t="s">
        <v>221</v>
      </c>
      <c r="C311" s="65"/>
    </row>
    <row r="312" spans="2:3" x14ac:dyDescent="0.25">
      <c r="B312" s="58" t="s">
        <v>222</v>
      </c>
      <c r="C312" s="65"/>
    </row>
    <row r="313" spans="2:3" x14ac:dyDescent="0.25">
      <c r="B313" s="58" t="s">
        <v>223</v>
      </c>
      <c r="C313" s="65"/>
    </row>
    <row r="314" spans="2:3" x14ac:dyDescent="0.25">
      <c r="B314" s="58" t="s">
        <v>224</v>
      </c>
      <c r="C314" s="65"/>
    </row>
    <row r="315" spans="2:3" x14ac:dyDescent="0.25">
      <c r="B315" s="58" t="s">
        <v>225</v>
      </c>
      <c r="C315" s="65"/>
    </row>
    <row r="316" spans="2:3" x14ac:dyDescent="0.25">
      <c r="B316" s="58" t="s">
        <v>226</v>
      </c>
      <c r="C316" s="65"/>
    </row>
    <row r="317" spans="2:3" x14ac:dyDescent="0.25">
      <c r="B317" s="58" t="s">
        <v>227</v>
      </c>
      <c r="C317" s="65"/>
    </row>
    <row r="318" spans="2:3" x14ac:dyDescent="0.25">
      <c r="B318" s="58" t="s">
        <v>228</v>
      </c>
      <c r="C318" s="65"/>
    </row>
    <row r="319" spans="2:3" x14ac:dyDescent="0.25">
      <c r="B319" s="58" t="s">
        <v>229</v>
      </c>
      <c r="C319" s="65"/>
    </row>
    <row r="320" spans="2:3" x14ac:dyDescent="0.25">
      <c r="B320" s="58" t="s">
        <v>230</v>
      </c>
      <c r="C320" s="65"/>
    </row>
    <row r="321" spans="2:3" x14ac:dyDescent="0.25">
      <c r="B321" s="58" t="s">
        <v>231</v>
      </c>
      <c r="C321" s="65"/>
    </row>
    <row r="322" spans="2:3" x14ac:dyDescent="0.25">
      <c r="B322" s="58" t="s">
        <v>232</v>
      </c>
      <c r="C322" s="65"/>
    </row>
    <row r="323" spans="2:3" x14ac:dyDescent="0.25">
      <c r="B323" s="58" t="s">
        <v>233</v>
      </c>
      <c r="C323" s="65"/>
    </row>
    <row r="324" spans="2:3" x14ac:dyDescent="0.25">
      <c r="B324" s="58" t="s">
        <v>234</v>
      </c>
      <c r="C324" s="65"/>
    </row>
    <row r="325" spans="2:3" x14ac:dyDescent="0.25">
      <c r="B325" s="58" t="s">
        <v>235</v>
      </c>
      <c r="C325" s="65"/>
    </row>
    <row r="326" spans="2:3" x14ac:dyDescent="0.25">
      <c r="B326" s="58" t="s">
        <v>236</v>
      </c>
      <c r="C326" s="65"/>
    </row>
  </sheetData>
  <dataValidations count="2">
    <dataValidation type="list" allowBlank="1" showInputMessage="1" showErrorMessage="1" sqref="G51:AL52 G49:AL49">
      <formula1>"1190,1380,1680"</formula1>
    </dataValidation>
    <dataValidation type="list" allowBlank="1" showInputMessage="1" showErrorMessage="1" sqref="C3 B4">
      <formula1>$B$151:$B$326</formula1>
    </dataValidation>
  </dataValidations>
  <pageMargins left="0.7" right="0.7" top="0.78740157499999996" bottom="0.78740157499999996"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B524"/>
  <sheetViews>
    <sheetView zoomScale="115" zoomScaleNormal="115" workbookViewId="0">
      <selection activeCell="A17" sqref="A17"/>
    </sheetView>
  </sheetViews>
  <sheetFormatPr baseColWidth="10" defaultRowHeight="15" x14ac:dyDescent="0.25"/>
  <cols>
    <col min="2" max="2" width="35.42578125" customWidth="1"/>
    <col min="3" max="3" width="24.28515625" customWidth="1"/>
    <col min="4" max="4" width="11.28515625" customWidth="1"/>
    <col min="5" max="5" width="16.7109375" style="4" customWidth="1"/>
    <col min="6" max="29" width="4.85546875" customWidth="1"/>
    <col min="30" max="38" width="5.85546875" customWidth="1"/>
    <col min="42" max="42" width="5.140625" customWidth="1"/>
    <col min="43" max="75" width="4.7109375" customWidth="1"/>
    <col min="76" max="80" width="4.85546875" customWidth="1"/>
  </cols>
  <sheetData>
    <row r="1" spans="1:80" x14ac:dyDescent="0.25">
      <c r="A1" s="76" t="s">
        <v>649</v>
      </c>
      <c r="B1" s="72"/>
      <c r="C1" s="72"/>
      <c r="D1" s="78"/>
      <c r="E1" s="79"/>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row>
    <row r="2" spans="1:80" ht="15.75" thickBot="1" x14ac:dyDescent="0.3">
      <c r="A2" s="72"/>
      <c r="B2" s="78"/>
      <c r="C2" s="72"/>
      <c r="D2" s="78"/>
      <c r="E2" s="79"/>
      <c r="F2" s="78"/>
      <c r="G2" s="78" t="s">
        <v>57</v>
      </c>
      <c r="H2" s="78" t="str">
        <f>"Levelized Cost of electricity from large scale solar PV: "&amp;B4</f>
        <v>Levelized Cost of electricity from large scale solar PV: United Kingdom</v>
      </c>
      <c r="I2" s="78"/>
      <c r="J2" s="78"/>
      <c r="K2" s="78"/>
      <c r="L2" s="78" t="str">
        <f>H4*100&amp;"% WACC"</f>
        <v>5% WACC</v>
      </c>
      <c r="M2" s="78"/>
      <c r="N2" s="78"/>
      <c r="O2" s="78"/>
      <c r="P2" s="78"/>
      <c r="Q2" s="78"/>
      <c r="R2" s="78"/>
      <c r="S2" s="78"/>
      <c r="T2" s="78"/>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c r="AU2" s="78"/>
      <c r="AV2" s="78"/>
      <c r="AW2" s="78"/>
      <c r="AX2" s="78"/>
      <c r="AY2" s="78"/>
      <c r="AZ2" s="78"/>
      <c r="BA2" s="78"/>
      <c r="BB2" s="78"/>
      <c r="BC2" s="78"/>
      <c r="BD2" s="78"/>
      <c r="BE2" s="78"/>
      <c r="BF2" s="78"/>
      <c r="BG2" s="78"/>
      <c r="BH2" s="78"/>
      <c r="BI2" s="78"/>
      <c r="BJ2" s="78"/>
      <c r="BK2" s="78"/>
      <c r="BL2" s="78"/>
      <c r="BM2" s="78"/>
      <c r="BN2" s="78"/>
      <c r="BO2" s="78"/>
      <c r="BP2" s="78"/>
      <c r="BQ2" s="78"/>
      <c r="BR2" s="78"/>
      <c r="BS2" s="78"/>
      <c r="BT2" s="78"/>
      <c r="BU2" s="78"/>
      <c r="BV2" s="78"/>
      <c r="BW2" s="78"/>
      <c r="BX2" s="78"/>
      <c r="BY2" s="78"/>
      <c r="BZ2" s="78"/>
      <c r="CA2" s="78"/>
      <c r="CB2" s="78"/>
    </row>
    <row r="3" spans="1:80" x14ac:dyDescent="0.25">
      <c r="A3" s="72"/>
      <c r="B3" s="97" t="s">
        <v>240</v>
      </c>
      <c r="C3" s="72"/>
      <c r="D3" s="78"/>
      <c r="E3" s="79"/>
      <c r="F3" s="78"/>
      <c r="G3" s="89" t="s">
        <v>251</v>
      </c>
      <c r="H3" s="80" t="s">
        <v>246</v>
      </c>
      <c r="I3" s="80" t="s">
        <v>14</v>
      </c>
      <c r="J3" s="78" t="s">
        <v>58</v>
      </c>
      <c r="K3" s="78"/>
      <c r="L3" s="78" t="str">
        <f>H5*100&amp;"% WACC"</f>
        <v>7,5% WACC</v>
      </c>
      <c r="M3" s="78"/>
      <c r="N3" s="78"/>
      <c r="O3" s="78"/>
      <c r="P3" s="78"/>
      <c r="Q3" s="78"/>
      <c r="R3" s="78"/>
      <c r="S3" s="78"/>
      <c r="T3" s="78"/>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8"/>
      <c r="BF3" s="78"/>
      <c r="BG3" s="78"/>
      <c r="BH3" s="78"/>
      <c r="BI3" s="78"/>
      <c r="BJ3" s="78"/>
      <c r="BK3" s="78"/>
      <c r="BL3" s="78"/>
      <c r="BM3" s="78"/>
      <c r="BN3" s="78"/>
      <c r="BO3" s="78"/>
      <c r="BP3" s="78"/>
      <c r="BQ3" s="78"/>
      <c r="BR3" s="78"/>
      <c r="BS3" s="78"/>
      <c r="BT3" s="78"/>
      <c r="BU3" s="78"/>
      <c r="BV3" s="78"/>
      <c r="BW3" s="78"/>
      <c r="BX3" s="78"/>
      <c r="BY3" s="78"/>
      <c r="BZ3" s="78"/>
      <c r="CA3" s="78"/>
      <c r="CB3" s="78"/>
    </row>
    <row r="4" spans="1:80" ht="15.75" thickBot="1" x14ac:dyDescent="0.3">
      <c r="A4" s="78"/>
      <c r="B4" s="84" t="s">
        <v>223</v>
      </c>
      <c r="C4" s="72"/>
      <c r="D4" s="78"/>
      <c r="E4" s="79"/>
      <c r="F4" s="78"/>
      <c r="G4" s="80">
        <v>1</v>
      </c>
      <c r="H4" s="88">
        <f>C9</f>
        <v>0.05</v>
      </c>
      <c r="I4" s="80">
        <f>$C$45</f>
        <v>0</v>
      </c>
      <c r="J4" s="78" t="str">
        <f>H4*100&amp;"% WACC, "</f>
        <v xml:space="preserve">5% WACC, </v>
      </c>
      <c r="K4" s="78"/>
      <c r="L4" s="78" t="str">
        <f>H6*100&amp;"% WACC"</f>
        <v>10% WACC</v>
      </c>
      <c r="M4" s="78"/>
      <c r="N4" s="78"/>
      <c r="O4" s="78"/>
      <c r="P4" s="78"/>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c r="BG4" s="78"/>
      <c r="BH4" s="78"/>
      <c r="BI4" s="78"/>
      <c r="BJ4" s="78"/>
      <c r="BK4" s="78"/>
      <c r="BL4" s="78"/>
      <c r="BM4" s="78"/>
      <c r="BN4" s="78"/>
      <c r="BO4" s="78"/>
      <c r="BP4" s="78"/>
      <c r="BQ4" s="78"/>
      <c r="BR4" s="78"/>
      <c r="BS4" s="78"/>
      <c r="BT4" s="78"/>
      <c r="BU4" s="78"/>
      <c r="BV4" s="78"/>
      <c r="BW4" s="78"/>
      <c r="BX4" s="78"/>
      <c r="BY4" s="78"/>
      <c r="BZ4" s="78"/>
      <c r="CA4" s="78"/>
      <c r="CB4" s="78"/>
    </row>
    <row r="5" spans="1:80" x14ac:dyDescent="0.25">
      <c r="A5" s="74"/>
      <c r="B5" s="92"/>
      <c r="C5" s="75"/>
      <c r="D5" s="78"/>
      <c r="E5" s="79"/>
      <c r="F5" s="78"/>
      <c r="G5" s="80">
        <v>2</v>
      </c>
      <c r="H5" s="88">
        <f>C8</f>
        <v>7.4999999999999997E-2</v>
      </c>
      <c r="I5" s="80">
        <f>$C$45</f>
        <v>0</v>
      </c>
      <c r="J5" s="78" t="str">
        <f>H5*100&amp;"% WACC, "</f>
        <v xml:space="preserve">7,5% WACC, </v>
      </c>
      <c r="K5" s="78"/>
      <c r="L5" s="78"/>
      <c r="M5" s="78"/>
      <c r="N5" s="78"/>
      <c r="O5" s="78"/>
      <c r="P5" s="78"/>
      <c r="Q5" s="78"/>
      <c r="R5" s="78"/>
      <c r="S5" s="78"/>
      <c r="T5" s="78"/>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c r="AU5" s="78"/>
      <c r="AV5" s="78"/>
      <c r="AW5" s="78"/>
      <c r="AX5" s="78"/>
      <c r="AY5" s="78"/>
      <c r="AZ5" s="78"/>
      <c r="BA5" s="78"/>
      <c r="BB5" s="78"/>
      <c r="BC5" s="78"/>
      <c r="BD5" s="78"/>
      <c r="BE5" s="78"/>
      <c r="BF5" s="78"/>
      <c r="BG5" s="78"/>
      <c r="BH5" s="78"/>
      <c r="BI5" s="78"/>
      <c r="BJ5" s="78"/>
      <c r="BK5" s="78"/>
      <c r="BL5" s="78"/>
      <c r="BM5" s="78"/>
      <c r="BN5" s="78"/>
      <c r="BO5" s="78"/>
      <c r="BP5" s="78"/>
      <c r="BQ5" s="78"/>
      <c r="BR5" s="78"/>
      <c r="BS5" s="78"/>
      <c r="BT5" s="78"/>
      <c r="BU5" s="78"/>
      <c r="BV5" s="78"/>
      <c r="BW5" s="78"/>
      <c r="BX5" s="78"/>
      <c r="BY5" s="78"/>
      <c r="BZ5" s="78"/>
      <c r="CA5" s="78"/>
      <c r="CB5" s="78"/>
    </row>
    <row r="6" spans="1:80" x14ac:dyDescent="0.25">
      <c r="A6" s="74"/>
      <c r="B6" s="96" t="s">
        <v>257</v>
      </c>
      <c r="C6" s="81"/>
      <c r="D6" s="78"/>
      <c r="E6" s="79"/>
      <c r="F6" s="78"/>
      <c r="G6" s="80">
        <v>3</v>
      </c>
      <c r="H6" s="88">
        <f>C7</f>
        <v>0.1</v>
      </c>
      <c r="I6" s="80">
        <f>$C$45</f>
        <v>0</v>
      </c>
      <c r="J6" s="78" t="str">
        <f>H6*100&amp;"% WACC, "</f>
        <v xml:space="preserve">10% WACC, </v>
      </c>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row>
    <row r="7" spans="1:80" x14ac:dyDescent="0.25">
      <c r="A7" s="74"/>
      <c r="B7" s="82" t="s">
        <v>249</v>
      </c>
      <c r="C7" s="85">
        <v>0.1</v>
      </c>
      <c r="D7" s="78"/>
      <c r="E7" s="79"/>
      <c r="F7" s="78"/>
      <c r="G7" s="80" t="s">
        <v>650</v>
      </c>
      <c r="H7" s="80" t="str">
        <f>"Full load hours: "&amp;C47&amp;" - "&amp;C48&amp;" kWh/kWp p.a., 
Cost of capital (WACC): between "&amp;H4*100&amp;"% and "&amp;H6*100&amp;"%"</f>
        <v>Full load hours: 800 - 1150 kWh/kWp p.a., 
Cost of capital (WACC): between 5% and 10%</v>
      </c>
      <c r="I7" s="80"/>
      <c r="J7" s="80"/>
      <c r="K7" s="78"/>
      <c r="L7" s="78"/>
      <c r="M7" s="78"/>
      <c r="N7" s="74"/>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row>
    <row r="8" spans="1:80" s="78" customFormat="1" x14ac:dyDescent="0.25">
      <c r="B8" s="82" t="s">
        <v>248</v>
      </c>
      <c r="C8" s="86">
        <v>7.4999999999999997E-2</v>
      </c>
      <c r="E8" s="79"/>
      <c r="G8" s="78" t="s">
        <v>271</v>
      </c>
      <c r="H8" s="158" t="str">
        <f>C13&amp;"/MWh"</f>
        <v>British Pound /MWh</v>
      </c>
      <c r="N8" s="74"/>
      <c r="O8" s="163"/>
      <c r="P8" s="163"/>
      <c r="Q8" s="163"/>
      <c r="R8" s="163"/>
      <c r="S8" s="163"/>
      <c r="T8" s="163"/>
      <c r="U8" s="163"/>
      <c r="V8" s="163"/>
      <c r="W8" s="163"/>
      <c r="X8" s="163"/>
      <c r="Y8" s="163"/>
      <c r="Z8" s="163"/>
      <c r="AA8" s="163"/>
      <c r="AB8" s="163"/>
      <c r="AC8" s="163"/>
      <c r="AD8" s="163"/>
      <c r="AE8" s="163"/>
      <c r="AF8" s="163"/>
      <c r="AG8" s="163"/>
      <c r="AH8" s="163"/>
      <c r="AI8" s="163"/>
      <c r="AJ8" s="163"/>
      <c r="AK8" s="163"/>
      <c r="AL8" s="163"/>
    </row>
    <row r="9" spans="1:80" s="78" customFormat="1" x14ac:dyDescent="0.25">
      <c r="B9" s="83" t="s">
        <v>247</v>
      </c>
      <c r="C9" s="87">
        <v>0.05</v>
      </c>
      <c r="E9" s="79"/>
      <c r="H9" s="78" t="s">
        <v>651</v>
      </c>
      <c r="N9" s="74"/>
      <c r="O9" s="163"/>
      <c r="P9" s="163"/>
      <c r="Q9" s="163"/>
      <c r="R9" s="163"/>
      <c r="S9" s="163"/>
      <c r="T9" s="163"/>
      <c r="U9" s="163"/>
      <c r="V9" s="163"/>
      <c r="W9" s="163"/>
      <c r="X9" s="163"/>
      <c r="Y9" s="163"/>
      <c r="Z9" s="163"/>
      <c r="AA9" s="163"/>
      <c r="AB9" s="163"/>
      <c r="AC9" s="163"/>
      <c r="AD9" s="163"/>
      <c r="AE9" s="163"/>
      <c r="AF9" s="163"/>
      <c r="AG9" s="163"/>
      <c r="AH9" s="163"/>
      <c r="AI9" s="163"/>
      <c r="AJ9" s="163"/>
      <c r="AK9" s="163"/>
      <c r="AL9" s="163"/>
    </row>
    <row r="10" spans="1:80" s="78" customFormat="1" x14ac:dyDescent="0.25">
      <c r="E10" s="79"/>
      <c r="N10" s="74"/>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row>
    <row r="11" spans="1:80" s="78" customFormat="1" x14ac:dyDescent="0.25">
      <c r="E11" s="79"/>
      <c r="N11" s="74"/>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row>
    <row r="12" spans="1:80" s="78" customFormat="1" x14ac:dyDescent="0.25">
      <c r="B12" s="96" t="s">
        <v>645</v>
      </c>
      <c r="C12" s="155"/>
      <c r="E12" s="79"/>
      <c r="N12" s="74"/>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row>
    <row r="13" spans="1:80" s="78" customFormat="1" x14ac:dyDescent="0.25">
      <c r="B13" s="82" t="s">
        <v>271</v>
      </c>
      <c r="C13" s="86" t="s">
        <v>385</v>
      </c>
      <c r="E13" s="79"/>
      <c r="N13" s="74"/>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row>
    <row r="14" spans="1:80" s="78" customFormat="1" x14ac:dyDescent="0.25">
      <c r="B14" s="157" t="str">
        <f>"One "&amp;C13&amp;" is worth X EUR (May 2014):"</f>
        <v>One British Pound  is worth X EUR (May 2014):</v>
      </c>
      <c r="C14" s="156">
        <f>VLOOKUP(C13,Currencies!$A$4:$D$199,3,0)</f>
        <v>1.2172854534388313</v>
      </c>
      <c r="E14" s="79"/>
      <c r="N14" s="74"/>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row>
    <row r="15" spans="1:80" s="78" customFormat="1" x14ac:dyDescent="0.25">
      <c r="B15" s="79"/>
      <c r="E15" s="79"/>
      <c r="N15" s="74"/>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row>
    <row r="16" spans="1:80" s="78" customFormat="1" x14ac:dyDescent="0.25">
      <c r="B16" s="79"/>
      <c r="E16" s="79"/>
      <c r="N16" s="74"/>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row>
    <row r="17" spans="2:38" s="78" customFormat="1" x14ac:dyDescent="0.25">
      <c r="B17" s="79"/>
      <c r="E17" s="79"/>
      <c r="N17" s="74"/>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row>
    <row r="18" spans="2:38" s="78" customFormat="1" x14ac:dyDescent="0.25">
      <c r="B18" s="79"/>
      <c r="E18" s="79"/>
      <c r="N18" s="74"/>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row>
    <row r="19" spans="2:38" s="78" customFormat="1" x14ac:dyDescent="0.25">
      <c r="B19" s="79"/>
      <c r="E19" s="79"/>
      <c r="N19" s="74"/>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row>
    <row r="20" spans="2:38" s="78" customFormat="1" x14ac:dyDescent="0.25">
      <c r="B20" s="79"/>
      <c r="E20" s="79"/>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row>
    <row r="21" spans="2:38" s="78" customFormat="1" x14ac:dyDescent="0.25">
      <c r="B21" s="79"/>
      <c r="E21" s="79"/>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row>
    <row r="22" spans="2:38" s="78" customFormat="1" x14ac:dyDescent="0.25">
      <c r="B22" s="79"/>
      <c r="E22" s="79"/>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row>
    <row r="23" spans="2:38" s="78" customFormat="1" x14ac:dyDescent="0.25">
      <c r="B23" s="79"/>
      <c r="E23" s="79"/>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row>
    <row r="24" spans="2:38" s="78" customFormat="1" x14ac:dyDescent="0.25">
      <c r="B24" s="79"/>
      <c r="N24" s="74"/>
      <c r="O24" s="74"/>
      <c r="P24" s="74"/>
      <c r="Q24" s="74"/>
      <c r="R24" s="74"/>
      <c r="S24" s="74"/>
      <c r="T24" s="74"/>
      <c r="U24" s="74"/>
      <c r="V24" s="74"/>
      <c r="W24" s="74"/>
      <c r="X24" s="74"/>
      <c r="Y24" s="74"/>
      <c r="Z24" s="74"/>
      <c r="AA24" s="74"/>
      <c r="AB24" s="74"/>
      <c r="AC24" s="74"/>
      <c r="AD24" s="74"/>
      <c r="AE24" s="74"/>
      <c r="AF24" s="74"/>
      <c r="AG24" s="74"/>
      <c r="AH24" s="74"/>
      <c r="AI24" s="74"/>
      <c r="AJ24" s="74"/>
      <c r="AK24" s="74"/>
      <c r="AL24" s="74"/>
    </row>
    <row r="25" spans="2:38" s="170" customFormat="1" ht="12.75" x14ac:dyDescent="0.2">
      <c r="E25" s="171" t="s">
        <v>3</v>
      </c>
      <c r="F25" s="172">
        <f>AP54</f>
        <v>2015</v>
      </c>
      <c r="G25" s="173"/>
      <c r="H25" s="173"/>
      <c r="I25" s="173"/>
      <c r="J25" s="173"/>
      <c r="K25" s="174"/>
      <c r="L25" s="172">
        <f>AX54</f>
        <v>2025</v>
      </c>
      <c r="M25" s="173"/>
      <c r="N25" s="173"/>
      <c r="O25" s="173"/>
      <c r="P25" s="173"/>
      <c r="Q25" s="174"/>
      <c r="R25" s="172">
        <f>BF54</f>
        <v>2035</v>
      </c>
      <c r="S25" s="173"/>
      <c r="T25" s="173"/>
      <c r="U25" s="173"/>
      <c r="V25" s="173"/>
      <c r="W25" s="174"/>
      <c r="X25" s="172">
        <f>BN54</f>
        <v>2050</v>
      </c>
      <c r="Y25" s="173"/>
      <c r="Z25" s="173"/>
      <c r="AA25" s="173"/>
      <c r="AB25" s="173"/>
      <c r="AC25" s="174"/>
      <c r="AD25" s="184"/>
      <c r="AE25" s="184"/>
      <c r="AF25" s="184"/>
      <c r="AG25" s="184"/>
      <c r="AH25" s="184"/>
      <c r="AI25" s="184"/>
      <c r="AJ25" s="184"/>
      <c r="AK25" s="184"/>
      <c r="AL25" s="184"/>
    </row>
    <row r="26" spans="2:38" s="170" customFormat="1" ht="12.75" x14ac:dyDescent="0.2">
      <c r="B26" s="169"/>
      <c r="E26" s="171" t="s">
        <v>246</v>
      </c>
      <c r="F26" s="175">
        <f>C9</f>
        <v>0.05</v>
      </c>
      <c r="G26" s="173"/>
      <c r="H26" s="176">
        <f>C8</f>
        <v>7.4999999999999997E-2</v>
      </c>
      <c r="I26" s="173"/>
      <c r="J26" s="175">
        <f>C7</f>
        <v>0.1</v>
      </c>
      <c r="K26" s="177"/>
      <c r="L26" s="175">
        <f>F26</f>
        <v>0.05</v>
      </c>
      <c r="M26" s="173"/>
      <c r="N26" s="176">
        <f>H26</f>
        <v>7.4999999999999997E-2</v>
      </c>
      <c r="O26" s="173"/>
      <c r="P26" s="175">
        <f>J26</f>
        <v>0.1</v>
      </c>
      <c r="Q26" s="174"/>
      <c r="R26" s="175">
        <f>L26</f>
        <v>0.05</v>
      </c>
      <c r="S26" s="173"/>
      <c r="T26" s="176">
        <f>N26</f>
        <v>7.4999999999999997E-2</v>
      </c>
      <c r="U26" s="173"/>
      <c r="V26" s="175">
        <f>P26</f>
        <v>0.1</v>
      </c>
      <c r="W26" s="174"/>
      <c r="X26" s="175">
        <f>R26</f>
        <v>0.05</v>
      </c>
      <c r="Y26" s="173"/>
      <c r="Z26" s="176">
        <f>T26</f>
        <v>7.4999999999999997E-2</v>
      </c>
      <c r="AA26" s="173"/>
      <c r="AB26" s="175">
        <f>V26</f>
        <v>0.1</v>
      </c>
      <c r="AC26" s="174"/>
    </row>
    <row r="27" spans="2:38" s="170" customFormat="1" ht="12.75" x14ac:dyDescent="0.2">
      <c r="E27" s="178" t="s">
        <v>237</v>
      </c>
      <c r="F27" s="179" t="s">
        <v>32</v>
      </c>
      <c r="G27" s="179" t="s">
        <v>33</v>
      </c>
      <c r="H27" s="180" t="str">
        <f>F27</f>
        <v>Min</v>
      </c>
      <c r="I27" s="181" t="str">
        <f>G27</f>
        <v>Max</v>
      </c>
      <c r="J27" s="179" t="str">
        <f>H27</f>
        <v>Min</v>
      </c>
      <c r="K27" s="179" t="str">
        <f>I27</f>
        <v>Max</v>
      </c>
      <c r="L27" s="179" t="s">
        <v>32</v>
      </c>
      <c r="M27" s="179" t="s">
        <v>33</v>
      </c>
      <c r="N27" s="180" t="str">
        <f>L27</f>
        <v>Min</v>
      </c>
      <c r="O27" s="181" t="str">
        <f>M27</f>
        <v>Max</v>
      </c>
      <c r="P27" s="179" t="str">
        <f>N27</f>
        <v>Min</v>
      </c>
      <c r="Q27" s="179" t="str">
        <f>O27</f>
        <v>Max</v>
      </c>
      <c r="R27" s="179" t="s">
        <v>32</v>
      </c>
      <c r="S27" s="179" t="s">
        <v>33</v>
      </c>
      <c r="T27" s="180" t="str">
        <f>R27</f>
        <v>Min</v>
      </c>
      <c r="U27" s="181" t="str">
        <f>S27</f>
        <v>Max</v>
      </c>
      <c r="V27" s="179" t="str">
        <f>T27</f>
        <v>Min</v>
      </c>
      <c r="W27" s="179" t="str">
        <f>U27</f>
        <v>Max</v>
      </c>
      <c r="X27" s="179" t="s">
        <v>32</v>
      </c>
      <c r="Y27" s="179" t="s">
        <v>33</v>
      </c>
      <c r="Z27" s="180" t="str">
        <f>X27</f>
        <v>Min</v>
      </c>
      <c r="AA27" s="181" t="str">
        <f>Y27</f>
        <v>Max</v>
      </c>
      <c r="AB27" s="179" t="str">
        <f>Z27</f>
        <v>Min</v>
      </c>
      <c r="AC27" s="179" t="str">
        <f>AA27</f>
        <v>Max</v>
      </c>
    </row>
    <row r="28" spans="2:38" s="170" customFormat="1" ht="12.75" x14ac:dyDescent="0.2">
      <c r="E28" s="171" t="str">
        <f>B4</f>
        <v>United Kingdom</v>
      </c>
      <c r="F28" s="182">
        <f t="shared" ref="F28:K28" ca="1" si="0">AP57</f>
        <v>60.360067387105104</v>
      </c>
      <c r="G28" s="183">
        <f t="shared" ca="1" si="0"/>
        <v>96.018008219628527</v>
      </c>
      <c r="H28" s="182">
        <f t="shared" ca="1" si="0"/>
        <v>72.625072410088521</v>
      </c>
      <c r="I28" s="183">
        <f t="shared" ca="1" si="0"/>
        <v>115.95425249662885</v>
      </c>
      <c r="J28" s="182">
        <f t="shared" ca="1" si="0"/>
        <v>85.95688552770504</v>
      </c>
      <c r="K28" s="183">
        <f t="shared" ca="1" si="0"/>
        <v>137.62991725576836</v>
      </c>
      <c r="L28" s="182">
        <f t="shared" ref="L28:Q28" ca="1" si="1">AX57</f>
        <v>44.812664899773978</v>
      </c>
      <c r="M28" s="183">
        <f t="shared" ca="1" si="1"/>
        <v>76.794518688955606</v>
      </c>
      <c r="N28" s="182">
        <f t="shared" ca="1" si="1"/>
        <v>53.649660024611052</v>
      </c>
      <c r="O28" s="183">
        <f t="shared" ca="1" si="1"/>
        <v>92.696744131806611</v>
      </c>
      <c r="P28" s="182">
        <f t="shared" ca="1" si="1"/>
        <v>63.263782942290618</v>
      </c>
      <c r="Q28" s="183">
        <f t="shared" ca="1" si="1"/>
        <v>110.00009569845817</v>
      </c>
      <c r="R28" s="182">
        <f t="shared" ref="R28:W28" ca="1" si="2">BF57</f>
        <v>32.86857995376424</v>
      </c>
      <c r="S28" s="183">
        <f t="shared" ca="1" si="2"/>
        <v>66.046658192175812</v>
      </c>
      <c r="T28" s="182">
        <f t="shared" ca="1" si="2"/>
        <v>39.086190550877348</v>
      </c>
      <c r="U28" s="183">
        <f t="shared" ca="1" si="2"/>
        <v>80.078590009698956</v>
      </c>
      <c r="V28" s="182">
        <f t="shared" ca="1" si="2"/>
        <v>45.858087567333442</v>
      </c>
      <c r="W28" s="183">
        <f t="shared" ca="1" si="2"/>
        <v>95.357318318288549</v>
      </c>
      <c r="X28" s="182">
        <f t="shared" ref="X28:AC28" ca="1" si="3">BN57</f>
        <v>20.998775332184337</v>
      </c>
      <c r="Y28" s="183">
        <f t="shared" ca="1" si="3"/>
        <v>53.244248571908024</v>
      </c>
      <c r="Z28" s="182">
        <f t="shared" ca="1" si="3"/>
        <v>24.871447145056131</v>
      </c>
      <c r="AA28" s="183">
        <f t="shared" ca="1" si="3"/>
        <v>65.400628177744679</v>
      </c>
      <c r="AB28" s="182">
        <f t="shared" ca="1" si="3"/>
        <v>29.086400940892112</v>
      </c>
      <c r="AC28" s="183">
        <f t="shared" ca="1" si="3"/>
        <v>78.623529953703596</v>
      </c>
    </row>
    <row r="29" spans="2:38" s="78" customFormat="1" x14ac:dyDescent="0.25">
      <c r="E29" s="79"/>
    </row>
    <row r="30" spans="2:38" s="78" customFormat="1" x14ac:dyDescent="0.25">
      <c r="E30" s="167" t="s">
        <v>1214</v>
      </c>
    </row>
    <row r="31" spans="2:38" s="78" customFormat="1" x14ac:dyDescent="0.25">
      <c r="E31" s="79"/>
    </row>
    <row r="32" spans="2:38" s="78" customFormat="1" x14ac:dyDescent="0.25">
      <c r="E32" s="79"/>
    </row>
    <row r="33" spans="1:74" s="78" customFormat="1" x14ac:dyDescent="0.25">
      <c r="E33" s="79"/>
    </row>
    <row r="34" spans="1:74" s="78" customFormat="1" x14ac:dyDescent="0.25">
      <c r="E34" s="79"/>
    </row>
    <row r="35" spans="1:74" s="78" customFormat="1" x14ac:dyDescent="0.25">
      <c r="E35" s="79"/>
    </row>
    <row r="36" spans="1:74" s="78" customFormat="1" x14ac:dyDescent="0.25">
      <c r="E36" s="79"/>
    </row>
    <row r="37" spans="1:74" s="78" customFormat="1" x14ac:dyDescent="0.25">
      <c r="E37" s="79"/>
    </row>
    <row r="38" spans="1:74" s="78" customFormat="1" x14ac:dyDescent="0.25">
      <c r="E38" s="79"/>
    </row>
    <row r="39" spans="1:74" s="78" customFormat="1" x14ac:dyDescent="0.25">
      <c r="E39" s="79"/>
    </row>
    <row r="40" spans="1:74" s="78" customFormat="1" x14ac:dyDescent="0.25">
      <c r="E40" s="79"/>
    </row>
    <row r="41" spans="1:74" s="78" customFormat="1" x14ac:dyDescent="0.25">
      <c r="A41" s="95" t="s">
        <v>256</v>
      </c>
      <c r="E41" s="79"/>
    </row>
    <row r="42" spans="1:74" s="93" customFormat="1" ht="101.25" customHeight="1" x14ac:dyDescent="0.25">
      <c r="E42" s="94"/>
    </row>
    <row r="44" spans="1:74" x14ac:dyDescent="0.25">
      <c r="D44" t="s">
        <v>251</v>
      </c>
      <c r="G44" s="31">
        <f>AP55</f>
        <v>1</v>
      </c>
      <c r="H44" s="31">
        <f t="shared" ref="H44:AL44" si="4">AQ55</f>
        <v>1</v>
      </c>
      <c r="I44" s="31">
        <f t="shared" si="4"/>
        <v>2</v>
      </c>
      <c r="J44" s="31">
        <f t="shared" si="4"/>
        <v>2</v>
      </c>
      <c r="K44" s="31">
        <f t="shared" si="4"/>
        <v>3</v>
      </c>
      <c r="L44" s="31">
        <f t="shared" si="4"/>
        <v>3</v>
      </c>
      <c r="M44" s="31">
        <f t="shared" si="4"/>
        <v>4</v>
      </c>
      <c r="N44" s="31">
        <f t="shared" si="4"/>
        <v>4</v>
      </c>
      <c r="O44" s="31">
        <f t="shared" si="4"/>
        <v>1</v>
      </c>
      <c r="P44" s="31">
        <f t="shared" si="4"/>
        <v>1</v>
      </c>
      <c r="Q44" s="31">
        <f t="shared" si="4"/>
        <v>2</v>
      </c>
      <c r="R44" s="31">
        <f t="shared" si="4"/>
        <v>2</v>
      </c>
      <c r="S44" s="31">
        <f t="shared" si="4"/>
        <v>3</v>
      </c>
      <c r="T44" s="31">
        <f t="shared" si="4"/>
        <v>3</v>
      </c>
      <c r="U44" s="31">
        <f t="shared" si="4"/>
        <v>4</v>
      </c>
      <c r="V44" s="31">
        <f t="shared" si="4"/>
        <v>4</v>
      </c>
      <c r="W44" s="31">
        <f t="shared" si="4"/>
        <v>1</v>
      </c>
      <c r="X44" s="31">
        <f t="shared" si="4"/>
        <v>1</v>
      </c>
      <c r="Y44" s="31">
        <f t="shared" si="4"/>
        <v>2</v>
      </c>
      <c r="Z44" s="31">
        <f t="shared" si="4"/>
        <v>2</v>
      </c>
      <c r="AA44" s="31">
        <f t="shared" si="4"/>
        <v>3</v>
      </c>
      <c r="AB44" s="31">
        <f t="shared" si="4"/>
        <v>3</v>
      </c>
      <c r="AC44" s="31">
        <f t="shared" si="4"/>
        <v>4</v>
      </c>
      <c r="AD44" s="31">
        <f t="shared" si="4"/>
        <v>4</v>
      </c>
      <c r="AE44" s="31">
        <f t="shared" si="4"/>
        <v>1</v>
      </c>
      <c r="AF44" s="31">
        <f t="shared" si="4"/>
        <v>1</v>
      </c>
      <c r="AG44" s="31">
        <f t="shared" si="4"/>
        <v>2</v>
      </c>
      <c r="AH44" s="31">
        <f t="shared" si="4"/>
        <v>2</v>
      </c>
      <c r="AI44" s="31">
        <f t="shared" si="4"/>
        <v>3</v>
      </c>
      <c r="AJ44" s="31">
        <f t="shared" si="4"/>
        <v>3</v>
      </c>
      <c r="AK44" s="31">
        <f t="shared" si="4"/>
        <v>4</v>
      </c>
      <c r="AL44" s="31">
        <f t="shared" si="4"/>
        <v>4</v>
      </c>
    </row>
    <row r="45" spans="1:74" x14ac:dyDescent="0.25">
      <c r="B45" s="4" t="s">
        <v>239</v>
      </c>
      <c r="C45" s="4">
        <f>ROUND(VLOOKUP(B4,FLH_Worldwide!$A$6:$F$181,2,0),0)</f>
        <v>0</v>
      </c>
      <c r="D45" t="s">
        <v>23</v>
      </c>
      <c r="F45" t="s">
        <v>25</v>
      </c>
      <c r="G45" s="71">
        <f>AP54</f>
        <v>2015</v>
      </c>
      <c r="H45" s="71">
        <f t="shared" ref="H45:AL45" si="5">AQ54</f>
        <v>2015</v>
      </c>
      <c r="I45" s="71">
        <f t="shared" si="5"/>
        <v>2015</v>
      </c>
      <c r="J45" s="71">
        <f t="shared" si="5"/>
        <v>2015</v>
      </c>
      <c r="K45" s="71">
        <f t="shared" si="5"/>
        <v>2015</v>
      </c>
      <c r="L45" s="71">
        <f t="shared" si="5"/>
        <v>2015</v>
      </c>
      <c r="M45" s="71">
        <f t="shared" si="5"/>
        <v>2015</v>
      </c>
      <c r="N45" s="71">
        <f t="shared" si="5"/>
        <v>2015</v>
      </c>
      <c r="O45" s="71">
        <f t="shared" si="5"/>
        <v>2025</v>
      </c>
      <c r="P45" s="71">
        <f t="shared" si="5"/>
        <v>2025</v>
      </c>
      <c r="Q45" s="71">
        <f t="shared" si="5"/>
        <v>2025</v>
      </c>
      <c r="R45" s="71">
        <f t="shared" si="5"/>
        <v>2025</v>
      </c>
      <c r="S45" s="71">
        <f t="shared" si="5"/>
        <v>2025</v>
      </c>
      <c r="T45" s="71">
        <f t="shared" si="5"/>
        <v>2025</v>
      </c>
      <c r="U45" s="71">
        <f t="shared" si="5"/>
        <v>2025</v>
      </c>
      <c r="V45" s="71">
        <f t="shared" si="5"/>
        <v>2025</v>
      </c>
      <c r="W45" s="71">
        <f t="shared" si="5"/>
        <v>2035</v>
      </c>
      <c r="X45" s="71">
        <f t="shared" si="5"/>
        <v>2035</v>
      </c>
      <c r="Y45" s="71">
        <f t="shared" si="5"/>
        <v>2035</v>
      </c>
      <c r="Z45" s="71">
        <f t="shared" si="5"/>
        <v>2035</v>
      </c>
      <c r="AA45" s="71">
        <f t="shared" si="5"/>
        <v>2035</v>
      </c>
      <c r="AB45" s="71">
        <f t="shared" si="5"/>
        <v>2035</v>
      </c>
      <c r="AC45" s="71">
        <f t="shared" si="5"/>
        <v>2035</v>
      </c>
      <c r="AD45" s="71">
        <f t="shared" si="5"/>
        <v>2035</v>
      </c>
      <c r="AE45" s="71">
        <f t="shared" si="5"/>
        <v>2050</v>
      </c>
      <c r="AF45" s="71">
        <f t="shared" si="5"/>
        <v>2050</v>
      </c>
      <c r="AG45" s="71">
        <f t="shared" si="5"/>
        <v>2050</v>
      </c>
      <c r="AH45" s="71">
        <f t="shared" si="5"/>
        <v>2050</v>
      </c>
      <c r="AI45" s="71">
        <f t="shared" si="5"/>
        <v>2050</v>
      </c>
      <c r="AJ45" s="71">
        <f t="shared" si="5"/>
        <v>2050</v>
      </c>
      <c r="AK45" s="71">
        <f t="shared" si="5"/>
        <v>2050</v>
      </c>
      <c r="AL45" s="71">
        <f t="shared" si="5"/>
        <v>2050</v>
      </c>
      <c r="BS45" s="6"/>
      <c r="BT45" s="6"/>
      <c r="BU45" s="6"/>
      <c r="BV45" s="6"/>
    </row>
    <row r="46" spans="1:74" x14ac:dyDescent="0.25">
      <c r="B46" s="4" t="s">
        <v>241</v>
      </c>
      <c r="C46">
        <f>ROUND(C45/10,0)*10</f>
        <v>0</v>
      </c>
      <c r="D46" t="s">
        <v>49</v>
      </c>
      <c r="G46" s="31">
        <f>IF(G47="Min",4,1)</f>
        <v>4</v>
      </c>
      <c r="H46" s="31">
        <f t="shared" ref="H46:AL46" si="6">IF(H47="Min",4,1)</f>
        <v>1</v>
      </c>
      <c r="I46" s="31">
        <f t="shared" si="6"/>
        <v>4</v>
      </c>
      <c r="J46" s="31">
        <f t="shared" si="6"/>
        <v>1</v>
      </c>
      <c r="K46" s="31">
        <f t="shared" si="6"/>
        <v>4</v>
      </c>
      <c r="L46" s="31">
        <f t="shared" si="6"/>
        <v>1</v>
      </c>
      <c r="M46" s="31">
        <f t="shared" si="6"/>
        <v>4</v>
      </c>
      <c r="N46" s="31">
        <f t="shared" si="6"/>
        <v>1</v>
      </c>
      <c r="O46" s="31">
        <f t="shared" si="6"/>
        <v>4</v>
      </c>
      <c r="P46" s="31">
        <f t="shared" si="6"/>
        <v>1</v>
      </c>
      <c r="Q46" s="31">
        <f t="shared" si="6"/>
        <v>4</v>
      </c>
      <c r="R46" s="31">
        <f t="shared" si="6"/>
        <v>1</v>
      </c>
      <c r="S46" s="31">
        <f t="shared" si="6"/>
        <v>4</v>
      </c>
      <c r="T46" s="31">
        <f t="shared" si="6"/>
        <v>1</v>
      </c>
      <c r="U46" s="31">
        <f t="shared" si="6"/>
        <v>4</v>
      </c>
      <c r="V46" s="31">
        <f t="shared" si="6"/>
        <v>1</v>
      </c>
      <c r="W46" s="31">
        <f t="shared" si="6"/>
        <v>4</v>
      </c>
      <c r="X46" s="31">
        <f t="shared" si="6"/>
        <v>1</v>
      </c>
      <c r="Y46" s="31">
        <f t="shared" si="6"/>
        <v>4</v>
      </c>
      <c r="Z46" s="31">
        <f t="shared" si="6"/>
        <v>1</v>
      </c>
      <c r="AA46" s="31">
        <f t="shared" si="6"/>
        <v>4</v>
      </c>
      <c r="AB46" s="31">
        <f t="shared" si="6"/>
        <v>1</v>
      </c>
      <c r="AC46" s="31">
        <f t="shared" si="6"/>
        <v>4</v>
      </c>
      <c r="AD46" s="31">
        <f t="shared" si="6"/>
        <v>1</v>
      </c>
      <c r="AE46" s="31">
        <f t="shared" si="6"/>
        <v>4</v>
      </c>
      <c r="AF46" s="31">
        <f t="shared" si="6"/>
        <v>1</v>
      </c>
      <c r="AG46" s="31">
        <f t="shared" si="6"/>
        <v>4</v>
      </c>
      <c r="AH46" s="31">
        <f t="shared" si="6"/>
        <v>1</v>
      </c>
      <c r="AI46" s="31">
        <f t="shared" si="6"/>
        <v>4</v>
      </c>
      <c r="AJ46" s="31">
        <f t="shared" si="6"/>
        <v>1</v>
      </c>
      <c r="AK46" s="31">
        <f t="shared" si="6"/>
        <v>4</v>
      </c>
      <c r="AL46" s="31">
        <f t="shared" si="6"/>
        <v>1</v>
      </c>
      <c r="BS46" s="6"/>
      <c r="BT46" s="6"/>
      <c r="BU46" s="6"/>
      <c r="BV46" s="6"/>
    </row>
    <row r="47" spans="1:74" x14ac:dyDescent="0.25">
      <c r="B47" s="4" t="s">
        <v>253</v>
      </c>
      <c r="C47">
        <f>ROUND(VLOOKUP(B4,FLH_Worldwide!$A$6:$F$181,5,0),0)</f>
        <v>800</v>
      </c>
      <c r="D47" t="s">
        <v>48</v>
      </c>
      <c r="G47" s="32" t="str">
        <f>AP56</f>
        <v>Min</v>
      </c>
      <c r="H47" s="32" t="str">
        <f t="shared" ref="H47:AL47" si="7">AQ56</f>
        <v>Max</v>
      </c>
      <c r="I47" s="32" t="str">
        <f t="shared" si="7"/>
        <v>Min</v>
      </c>
      <c r="J47" s="32" t="str">
        <f t="shared" si="7"/>
        <v>Max</v>
      </c>
      <c r="K47" s="32" t="str">
        <f t="shared" si="7"/>
        <v>Min</v>
      </c>
      <c r="L47" s="32" t="str">
        <f t="shared" si="7"/>
        <v>Max</v>
      </c>
      <c r="M47" s="32" t="str">
        <f t="shared" si="7"/>
        <v>Min</v>
      </c>
      <c r="N47" s="32" t="str">
        <f t="shared" si="7"/>
        <v>Max</v>
      </c>
      <c r="O47" s="32" t="str">
        <f t="shared" si="7"/>
        <v>Min</v>
      </c>
      <c r="P47" s="32" t="str">
        <f t="shared" si="7"/>
        <v>Max</v>
      </c>
      <c r="Q47" s="32" t="str">
        <f t="shared" si="7"/>
        <v>Min</v>
      </c>
      <c r="R47" s="32" t="str">
        <f t="shared" si="7"/>
        <v>Max</v>
      </c>
      <c r="S47" s="32" t="str">
        <f t="shared" si="7"/>
        <v>Min</v>
      </c>
      <c r="T47" s="32" t="str">
        <f t="shared" si="7"/>
        <v>Max</v>
      </c>
      <c r="U47" s="32" t="str">
        <f t="shared" si="7"/>
        <v>Min</v>
      </c>
      <c r="V47" s="32" t="str">
        <f t="shared" si="7"/>
        <v>Max</v>
      </c>
      <c r="W47" s="32" t="str">
        <f t="shared" si="7"/>
        <v>Min</v>
      </c>
      <c r="X47" s="32" t="str">
        <f t="shared" si="7"/>
        <v>Max</v>
      </c>
      <c r="Y47" s="32" t="str">
        <f t="shared" si="7"/>
        <v>Min</v>
      </c>
      <c r="Z47" s="32" t="str">
        <f t="shared" si="7"/>
        <v>Max</v>
      </c>
      <c r="AA47" s="32" t="str">
        <f t="shared" si="7"/>
        <v>Min</v>
      </c>
      <c r="AB47" s="32" t="str">
        <f t="shared" si="7"/>
        <v>Max</v>
      </c>
      <c r="AC47" s="32" t="str">
        <f t="shared" si="7"/>
        <v>Min</v>
      </c>
      <c r="AD47" s="32" t="str">
        <f t="shared" si="7"/>
        <v>Max</v>
      </c>
      <c r="AE47" s="32" t="str">
        <f t="shared" si="7"/>
        <v>Min</v>
      </c>
      <c r="AF47" s="32" t="str">
        <f t="shared" si="7"/>
        <v>Max</v>
      </c>
      <c r="AG47" s="32" t="str">
        <f t="shared" si="7"/>
        <v>Min</v>
      </c>
      <c r="AH47" s="32" t="str">
        <f t="shared" si="7"/>
        <v>Max</v>
      </c>
      <c r="AI47" s="32" t="str">
        <f t="shared" si="7"/>
        <v>Min</v>
      </c>
      <c r="AJ47" s="32" t="str">
        <f t="shared" si="7"/>
        <v>Max</v>
      </c>
      <c r="AK47" s="32" t="str">
        <f t="shared" si="7"/>
        <v>Min</v>
      </c>
      <c r="AL47" s="32" t="str">
        <f t="shared" si="7"/>
        <v>Max</v>
      </c>
    </row>
    <row r="48" spans="1:74" x14ac:dyDescent="0.25">
      <c r="B48" s="4" t="s">
        <v>252</v>
      </c>
      <c r="C48">
        <f>ROUND(VLOOKUP(B4,FLH_Worldwide!$A$6:$F$181,6,0),0)</f>
        <v>1150</v>
      </c>
      <c r="D48" t="s">
        <v>54</v>
      </c>
      <c r="F48" t="s">
        <v>55</v>
      </c>
      <c r="G48" s="32">
        <f>IF(G47="Min",$C$48,$C$47)</f>
        <v>1150</v>
      </c>
      <c r="H48" s="32">
        <f>IF(H47="Min",$C$48,$C$47)</f>
        <v>800</v>
      </c>
      <c r="I48" s="32">
        <f t="shared" ref="I48:AL48" si="8">IF(I47="Min",$C$48,$C$47)</f>
        <v>1150</v>
      </c>
      <c r="J48" s="32">
        <f t="shared" si="8"/>
        <v>800</v>
      </c>
      <c r="K48" s="32">
        <f t="shared" si="8"/>
        <v>1150</v>
      </c>
      <c r="L48" s="32">
        <f t="shared" si="8"/>
        <v>800</v>
      </c>
      <c r="M48" s="32">
        <f t="shared" si="8"/>
        <v>1150</v>
      </c>
      <c r="N48" s="32">
        <f t="shared" si="8"/>
        <v>800</v>
      </c>
      <c r="O48" s="32">
        <f t="shared" si="8"/>
        <v>1150</v>
      </c>
      <c r="P48" s="32">
        <f t="shared" si="8"/>
        <v>800</v>
      </c>
      <c r="Q48" s="32">
        <f t="shared" si="8"/>
        <v>1150</v>
      </c>
      <c r="R48" s="32">
        <f t="shared" si="8"/>
        <v>800</v>
      </c>
      <c r="S48" s="32">
        <f t="shared" si="8"/>
        <v>1150</v>
      </c>
      <c r="T48" s="32">
        <f t="shared" si="8"/>
        <v>800</v>
      </c>
      <c r="U48" s="32">
        <f t="shared" si="8"/>
        <v>1150</v>
      </c>
      <c r="V48" s="32">
        <f t="shared" si="8"/>
        <v>800</v>
      </c>
      <c r="W48" s="32">
        <f t="shared" si="8"/>
        <v>1150</v>
      </c>
      <c r="X48" s="32">
        <f t="shared" si="8"/>
        <v>800</v>
      </c>
      <c r="Y48" s="32">
        <f t="shared" si="8"/>
        <v>1150</v>
      </c>
      <c r="Z48" s="32">
        <f t="shared" si="8"/>
        <v>800</v>
      </c>
      <c r="AA48" s="32">
        <f t="shared" si="8"/>
        <v>1150</v>
      </c>
      <c r="AB48" s="32">
        <f t="shared" si="8"/>
        <v>800</v>
      </c>
      <c r="AC48" s="32">
        <f t="shared" si="8"/>
        <v>1150</v>
      </c>
      <c r="AD48" s="32">
        <f t="shared" si="8"/>
        <v>800</v>
      </c>
      <c r="AE48" s="32">
        <f t="shared" si="8"/>
        <v>1150</v>
      </c>
      <c r="AF48" s="32">
        <f t="shared" si="8"/>
        <v>800</v>
      </c>
      <c r="AG48" s="32">
        <f t="shared" si="8"/>
        <v>1150</v>
      </c>
      <c r="AH48" s="32">
        <f t="shared" si="8"/>
        <v>800</v>
      </c>
      <c r="AI48" s="32">
        <f t="shared" si="8"/>
        <v>1150</v>
      </c>
      <c r="AJ48" s="32">
        <f t="shared" si="8"/>
        <v>800</v>
      </c>
      <c r="AK48" s="32">
        <f t="shared" si="8"/>
        <v>1150</v>
      </c>
      <c r="AL48" s="32">
        <f t="shared" si="8"/>
        <v>800</v>
      </c>
    </row>
    <row r="49" spans="2:73" x14ac:dyDescent="0.25">
      <c r="B49" s="4"/>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0"/>
      <c r="AG49" s="30"/>
      <c r="AH49" s="30"/>
      <c r="AI49" s="30"/>
      <c r="AJ49" s="30"/>
      <c r="AK49" s="30"/>
      <c r="AL49" s="30"/>
    </row>
    <row r="50" spans="2:73" s="159" customFormat="1" x14ac:dyDescent="0.25">
      <c r="B50" s="160"/>
      <c r="D50" s="159" t="s">
        <v>647</v>
      </c>
      <c r="E50" s="160"/>
      <c r="F50" s="159" t="s">
        <v>648</v>
      </c>
      <c r="G50" s="162">
        <f ca="1">G51*10/$C$14</f>
        <v>60.360067387105104</v>
      </c>
      <c r="H50" s="162">
        <f t="shared" ref="H50:AL50" ca="1" si="9">H51*10/$C$14</f>
        <v>96.018008219628527</v>
      </c>
      <c r="I50" s="162">
        <f t="shared" ca="1" si="9"/>
        <v>72.625072410088521</v>
      </c>
      <c r="J50" s="162">
        <f t="shared" ca="1" si="9"/>
        <v>115.95425249662885</v>
      </c>
      <c r="K50" s="162">
        <f t="shared" ca="1" si="9"/>
        <v>85.95688552770504</v>
      </c>
      <c r="L50" s="162">
        <f t="shared" ca="1" si="9"/>
        <v>137.62991725576836</v>
      </c>
      <c r="M50" s="162" t="e">
        <f t="shared" ca="1" si="9"/>
        <v>#N/A</v>
      </c>
      <c r="N50" s="162" t="e">
        <f t="shared" ca="1" si="9"/>
        <v>#N/A</v>
      </c>
      <c r="O50" s="162">
        <f t="shared" ca="1" si="9"/>
        <v>44.812664899773978</v>
      </c>
      <c r="P50" s="162">
        <f t="shared" ca="1" si="9"/>
        <v>76.794518688955606</v>
      </c>
      <c r="Q50" s="162">
        <f t="shared" ca="1" si="9"/>
        <v>53.649660024611052</v>
      </c>
      <c r="R50" s="162">
        <f t="shared" ca="1" si="9"/>
        <v>92.696744131806611</v>
      </c>
      <c r="S50" s="162">
        <f t="shared" ca="1" si="9"/>
        <v>63.263782942290618</v>
      </c>
      <c r="T50" s="162">
        <f t="shared" ca="1" si="9"/>
        <v>110.00009569845817</v>
      </c>
      <c r="U50" s="162" t="e">
        <f t="shared" ca="1" si="9"/>
        <v>#N/A</v>
      </c>
      <c r="V50" s="162" t="e">
        <f t="shared" ca="1" si="9"/>
        <v>#N/A</v>
      </c>
      <c r="W50" s="162">
        <f t="shared" ca="1" si="9"/>
        <v>32.86857995376424</v>
      </c>
      <c r="X50" s="162">
        <f t="shared" ca="1" si="9"/>
        <v>66.046658192175812</v>
      </c>
      <c r="Y50" s="162">
        <f t="shared" ca="1" si="9"/>
        <v>39.086190550877348</v>
      </c>
      <c r="Z50" s="162">
        <f t="shared" ca="1" si="9"/>
        <v>80.078590009698956</v>
      </c>
      <c r="AA50" s="162">
        <f t="shared" ca="1" si="9"/>
        <v>45.858087567333442</v>
      </c>
      <c r="AB50" s="162">
        <f t="shared" ca="1" si="9"/>
        <v>95.357318318288549</v>
      </c>
      <c r="AC50" s="162" t="e">
        <f t="shared" ca="1" si="9"/>
        <v>#N/A</v>
      </c>
      <c r="AD50" s="162" t="e">
        <f t="shared" ca="1" si="9"/>
        <v>#N/A</v>
      </c>
      <c r="AE50" s="162">
        <f t="shared" ca="1" si="9"/>
        <v>20.998775332184337</v>
      </c>
      <c r="AF50" s="162">
        <f t="shared" ca="1" si="9"/>
        <v>53.244248571908024</v>
      </c>
      <c r="AG50" s="162">
        <f t="shared" ca="1" si="9"/>
        <v>24.871447145056131</v>
      </c>
      <c r="AH50" s="162">
        <f t="shared" ca="1" si="9"/>
        <v>65.400628177744679</v>
      </c>
      <c r="AI50" s="162">
        <f t="shared" ca="1" si="9"/>
        <v>29.086400940892112</v>
      </c>
      <c r="AJ50" s="162">
        <f t="shared" ca="1" si="9"/>
        <v>78.623529953703596</v>
      </c>
      <c r="AK50" s="162" t="e">
        <f t="shared" ca="1" si="9"/>
        <v>#N/A</v>
      </c>
      <c r="AL50" s="162" t="e">
        <f t="shared" ca="1" si="9"/>
        <v>#N/A</v>
      </c>
    </row>
    <row r="51" spans="2:73" s="159" customFormat="1" x14ac:dyDescent="0.25">
      <c r="B51" s="160"/>
      <c r="D51" s="159" t="s">
        <v>646</v>
      </c>
      <c r="E51" s="160"/>
      <c r="F51" s="159" t="s">
        <v>30</v>
      </c>
      <c r="G51" s="161">
        <f ca="1">G64/G65*100</f>
        <v>7.3475431998910654</v>
      </c>
      <c r="H51" s="161">
        <f t="shared" ref="H51:AL51" ca="1" si="10">H64/H65*100</f>
        <v>11.688132467392395</v>
      </c>
      <c r="I51" s="161">
        <f t="shared" ca="1" si="10"/>
        <v>8.8405444199742558</v>
      </c>
      <c r="J51" s="161">
        <f t="shared" ca="1" si="10"/>
        <v>14.114942482851959</v>
      </c>
      <c r="K51" s="161">
        <f t="shared" ca="1" si="10"/>
        <v>10.463406637578215</v>
      </c>
      <c r="L51" s="161">
        <f t="shared" ca="1" si="10"/>
        <v>16.753489623343683</v>
      </c>
      <c r="M51" s="161" t="e">
        <f t="shared" ca="1" si="10"/>
        <v>#N/A</v>
      </c>
      <c r="N51" s="161" t="e">
        <f t="shared" ca="1" si="10"/>
        <v>#N/A</v>
      </c>
      <c r="O51" s="161">
        <f t="shared" ca="1" si="10"/>
        <v>5.4549805112323764</v>
      </c>
      <c r="P51" s="161">
        <f t="shared" ca="1" si="10"/>
        <v>9.348085050390214</v>
      </c>
      <c r="Q51" s="161">
        <f t="shared" ca="1" si="10"/>
        <v>6.5306950729897801</v>
      </c>
      <c r="R51" s="161">
        <f t="shared" ca="1" si="10"/>
        <v>11.283839821278955</v>
      </c>
      <c r="S51" s="161">
        <f t="shared" ca="1" si="10"/>
        <v>7.7010082705162031</v>
      </c>
      <c r="T51" s="161">
        <f t="shared" ca="1" si="10"/>
        <v>13.390151637061248</v>
      </c>
      <c r="U51" s="161" t="e">
        <f t="shared" ca="1" si="10"/>
        <v>#N/A</v>
      </c>
      <c r="V51" s="161" t="e">
        <f t="shared" ca="1" si="10"/>
        <v>#N/A</v>
      </c>
      <c r="W51" s="161">
        <f t="shared" ca="1" si="10"/>
        <v>4.0010444252908384</v>
      </c>
      <c r="X51" s="161">
        <f t="shared" ca="1" si="10"/>
        <v>8.0397636265582229</v>
      </c>
      <c r="Y51" s="161">
        <f t="shared" ca="1" si="10"/>
        <v>4.7579051187921291</v>
      </c>
      <c r="Z51" s="161">
        <f t="shared" ca="1" si="10"/>
        <v>9.747850275069867</v>
      </c>
      <c r="AA51" s="161">
        <f t="shared" ca="1" si="10"/>
        <v>5.582238291823912</v>
      </c>
      <c r="AB51" s="161">
        <f t="shared" ca="1" si="10"/>
        <v>11.607707646778886</v>
      </c>
      <c r="AC51" s="161" t="e">
        <f t="shared" ca="1" si="10"/>
        <v>#N/A</v>
      </c>
      <c r="AD51" s="161" t="e">
        <f t="shared" ca="1" si="10"/>
        <v>#N/A</v>
      </c>
      <c r="AE51" s="161">
        <f t="shared" ca="1" si="10"/>
        <v>2.5561503751898154</v>
      </c>
      <c r="AF51" s="161">
        <f t="shared" ca="1" si="10"/>
        <v>6.4813449265864911</v>
      </c>
      <c r="AG51" s="161">
        <f t="shared" ca="1" si="10"/>
        <v>3.0275650815649575</v>
      </c>
      <c r="AH51" s="161">
        <f t="shared" ca="1" si="10"/>
        <v>7.9611233326530337</v>
      </c>
      <c r="AI51" s="161">
        <f t="shared" ca="1" si="10"/>
        <v>3.5406452758237505</v>
      </c>
      <c r="AJ51" s="161">
        <f t="shared" ca="1" si="10"/>
        <v>9.5707279310655622</v>
      </c>
      <c r="AK51" s="161" t="e">
        <f t="shared" ca="1" si="10"/>
        <v>#N/A</v>
      </c>
      <c r="AL51" s="161" t="e">
        <f t="shared" ca="1" si="10"/>
        <v>#N/A</v>
      </c>
    </row>
    <row r="52" spans="2:73" x14ac:dyDescent="0.25">
      <c r="B52" s="4"/>
      <c r="D52" t="s">
        <v>4</v>
      </c>
      <c r="E52" s="4" t="s">
        <v>5</v>
      </c>
      <c r="F52" t="s">
        <v>6</v>
      </c>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0"/>
      <c r="AG52" s="30"/>
      <c r="AH52" s="30"/>
      <c r="AI52" s="30"/>
      <c r="AJ52" s="30"/>
      <c r="AK52" s="30"/>
      <c r="AL52" s="30"/>
    </row>
    <row r="53" spans="2:73" x14ac:dyDescent="0.25">
      <c r="B53" s="4"/>
      <c r="D53" t="s">
        <v>9</v>
      </c>
      <c r="E53" s="4" t="s">
        <v>8</v>
      </c>
      <c r="F53" t="s">
        <v>7</v>
      </c>
      <c r="G53" s="2">
        <f ca="1">VLOOKUP(G45,INDIRECT("'Scenario "&amp;G46&amp;"'!$A$3:$AE$54"),IF(G47="Min",3,IF(G47="max",4)),0)</f>
        <v>900.63980221169891</v>
      </c>
      <c r="H53" s="2">
        <f t="shared" ref="H53:AL53" ca="1" si="11">VLOOKUP(H45,INDIRECT("'Scenario "&amp;H46&amp;"'!$A$3:$AE$54"),IF(H47="Min",3,IF(H47="max",4)),0)</f>
        <v>1020.8929694530743</v>
      </c>
      <c r="I53" s="2">
        <f t="shared" ca="1" si="11"/>
        <v>900.63980221169891</v>
      </c>
      <c r="J53" s="2">
        <f t="shared" ca="1" si="11"/>
        <v>1020.8929694530743</v>
      </c>
      <c r="K53" s="2">
        <f t="shared" ca="1" si="11"/>
        <v>900.63980221169891</v>
      </c>
      <c r="L53" s="2">
        <f t="shared" ca="1" si="11"/>
        <v>1020.8929694530743</v>
      </c>
      <c r="M53" s="2">
        <f t="shared" ca="1" si="11"/>
        <v>900.63980221169891</v>
      </c>
      <c r="N53" s="2">
        <f t="shared" ca="1" si="11"/>
        <v>1020.8929694530743</v>
      </c>
      <c r="O53" s="2">
        <f t="shared" ca="1" si="11"/>
        <v>644.94852054028763</v>
      </c>
      <c r="P53" s="2">
        <f t="shared" ca="1" si="11"/>
        <v>809.64051906459929</v>
      </c>
      <c r="Q53" s="2">
        <f t="shared" ca="1" si="11"/>
        <v>644.94852054028763</v>
      </c>
      <c r="R53" s="2">
        <f t="shared" ca="1" si="11"/>
        <v>809.64051906459929</v>
      </c>
      <c r="S53" s="2">
        <f t="shared" ca="1" si="11"/>
        <v>644.94852054028763</v>
      </c>
      <c r="T53" s="2">
        <f t="shared" ca="1" si="11"/>
        <v>809.64051906459929</v>
      </c>
      <c r="U53" s="2">
        <f t="shared" ca="1" si="11"/>
        <v>644.94852054028763</v>
      </c>
      <c r="V53" s="2">
        <f t="shared" ca="1" si="11"/>
        <v>809.64051906459929</v>
      </c>
      <c r="W53" s="2">
        <f t="shared" ca="1" si="11"/>
        <v>452.05348791447409</v>
      </c>
      <c r="X53" s="2">
        <f ca="1">VLOOKUP(X45,INDIRECT("'Scenario "&amp;X46&amp;"'!$A$3:$AE$54"),IF(X47="Min",3,IF(X47="max",4)),0)</f>
        <v>710.18797427411209</v>
      </c>
      <c r="Y53" s="2">
        <f t="shared" ref="Y53:AE53" ca="1" si="12">VLOOKUP(Y45,INDIRECT("'Scenario "&amp;Y46&amp;"'!$A$3:$AE$54"),IF(Y47="Min",3,IF(Y47="max",4)),0)</f>
        <v>452.05348791447409</v>
      </c>
      <c r="Z53" s="2">
        <f t="shared" ca="1" si="12"/>
        <v>710.18797427411209</v>
      </c>
      <c r="AA53" s="2">
        <f t="shared" ca="1" si="12"/>
        <v>452.05348791447409</v>
      </c>
      <c r="AB53" s="2">
        <f t="shared" ca="1" si="12"/>
        <v>710.18797427411209</v>
      </c>
      <c r="AC53" s="2">
        <f t="shared" ca="1" si="12"/>
        <v>452.05348791447409</v>
      </c>
      <c r="AD53" s="2">
        <f t="shared" ca="1" si="12"/>
        <v>710.18797427411209</v>
      </c>
      <c r="AE53" s="2">
        <f t="shared" ca="1" si="12"/>
        <v>278.39778225775063</v>
      </c>
      <c r="AF53" s="2">
        <f t="shared" ca="1" si="11"/>
        <v>605.68495166292132</v>
      </c>
      <c r="AG53" s="2">
        <f t="shared" ca="1" si="11"/>
        <v>278.39778225775063</v>
      </c>
      <c r="AH53" s="2">
        <f t="shared" ca="1" si="11"/>
        <v>605.68495166292132</v>
      </c>
      <c r="AI53" s="2">
        <f t="shared" ca="1" si="11"/>
        <v>278.39778225775063</v>
      </c>
      <c r="AJ53" s="2">
        <f t="shared" ca="1" si="11"/>
        <v>605.68495166292132</v>
      </c>
      <c r="AK53" s="2">
        <f t="shared" ca="1" si="11"/>
        <v>278.39778225775063</v>
      </c>
      <c r="AL53" s="2">
        <f t="shared" ca="1" si="11"/>
        <v>605.68495166292132</v>
      </c>
    </row>
    <row r="54" spans="2:73" x14ac:dyDescent="0.25">
      <c r="B54" s="4"/>
      <c r="D54" t="s">
        <v>10</v>
      </c>
      <c r="E54" s="4" t="s">
        <v>26</v>
      </c>
      <c r="F54" t="s">
        <v>7</v>
      </c>
      <c r="G54" s="2">
        <f ca="1">VLOOKUP(G45+G55,INDIRECT("'Scenario "&amp;G46&amp;"'!$A$3:$AE$54"),IF(G47="Min",10,IF(G47="max",11)),0)</f>
        <v>36.070602600004868</v>
      </c>
      <c r="H54" s="2">
        <f t="shared" ref="H54:AL54" ca="1" si="13">VLOOKUP(H45+H55,INDIRECT("'Scenario "&amp;H46&amp;"'!$A$3:$AE$54"),IF(H47="Min",10,IF(H47="max",11)),0)</f>
        <v>56.780803318304372</v>
      </c>
      <c r="I54" s="2">
        <f t="shared" ca="1" si="13"/>
        <v>36.070602600004868</v>
      </c>
      <c r="J54" s="2">
        <f t="shared" ca="1" si="13"/>
        <v>56.780803318304372</v>
      </c>
      <c r="K54" s="2">
        <f t="shared" ca="1" si="13"/>
        <v>36.070602600004868</v>
      </c>
      <c r="L54" s="2">
        <f t="shared" ca="1" si="13"/>
        <v>56.780803318304372</v>
      </c>
      <c r="M54" s="2">
        <f t="shared" ca="1" si="13"/>
        <v>36.070602600004868</v>
      </c>
      <c r="N54" s="2">
        <f t="shared" ca="1" si="13"/>
        <v>56.780803318304372</v>
      </c>
      <c r="O54" s="2">
        <f t="shared" ca="1" si="13"/>
        <v>25.190616514929808</v>
      </c>
      <c r="P54" s="2">
        <f t="shared" ca="1" si="13"/>
        <v>47.563459346051133</v>
      </c>
      <c r="Q54" s="2">
        <f t="shared" ca="1" si="13"/>
        <v>25.190616514929808</v>
      </c>
      <c r="R54" s="2">
        <f t="shared" ca="1" si="13"/>
        <v>47.563459346051133</v>
      </c>
      <c r="S54" s="2">
        <f t="shared" ca="1" si="13"/>
        <v>25.190616514929808</v>
      </c>
      <c r="T54" s="2">
        <f t="shared" ca="1" si="13"/>
        <v>47.563459346051133</v>
      </c>
      <c r="U54" s="2">
        <f t="shared" ca="1" si="13"/>
        <v>25.190616514929808</v>
      </c>
      <c r="V54" s="2">
        <f t="shared" ca="1" si="13"/>
        <v>47.563459346051133</v>
      </c>
      <c r="W54" s="2">
        <f t="shared" ca="1" si="13"/>
        <v>20.802679692469741</v>
      </c>
      <c r="X54" s="2">
        <f ca="1">VLOOKUP(X45+X55,INDIRECT("'Scenario "&amp;X46&amp;"'!$A$3:$AE$54"),IF(X47="Min",10,IF(X47="max",11)),0)</f>
        <v>42.52632557919943</v>
      </c>
      <c r="Y54" s="2">
        <f t="shared" ref="Y54:AE54" ca="1" si="14">VLOOKUP(Y45+Y55,INDIRECT("'Scenario "&amp;Y46&amp;"'!$A$3:$AE$54"),IF(Y47="Min",10,IF(Y47="max",11)),0)</f>
        <v>20.802679692469741</v>
      </c>
      <c r="Z54" s="2">
        <f t="shared" ca="1" si="14"/>
        <v>42.52632557919943</v>
      </c>
      <c r="AA54" s="2">
        <f t="shared" ca="1" si="14"/>
        <v>20.802679692469741</v>
      </c>
      <c r="AB54" s="2">
        <f t="shared" ca="1" si="14"/>
        <v>42.52632557919943</v>
      </c>
      <c r="AC54" s="2">
        <f t="shared" ca="1" si="14"/>
        <v>20.802679692469741</v>
      </c>
      <c r="AD54" s="2">
        <f t="shared" ca="1" si="14"/>
        <v>42.52632557919943</v>
      </c>
      <c r="AE54" s="2">
        <f t="shared" ca="1" si="14"/>
        <v>20.802679692469741</v>
      </c>
      <c r="AF54" s="2">
        <f t="shared" ca="1" si="13"/>
        <v>42.52632557919943</v>
      </c>
      <c r="AG54" s="2">
        <f t="shared" ca="1" si="13"/>
        <v>20.802679692469741</v>
      </c>
      <c r="AH54" s="2">
        <f t="shared" ca="1" si="13"/>
        <v>42.52632557919943</v>
      </c>
      <c r="AI54" s="2">
        <f t="shared" ca="1" si="13"/>
        <v>20.802679692469741</v>
      </c>
      <c r="AJ54" s="2">
        <f t="shared" ca="1" si="13"/>
        <v>42.52632557919943</v>
      </c>
      <c r="AK54" s="2">
        <f t="shared" ca="1" si="13"/>
        <v>20.802679692469741</v>
      </c>
      <c r="AL54" s="2">
        <f t="shared" ca="1" si="13"/>
        <v>42.52632557919943</v>
      </c>
      <c r="AN54" t="s">
        <v>244</v>
      </c>
      <c r="AP54" s="69">
        <v>2015</v>
      </c>
      <c r="AQ54" s="68">
        <f t="shared" ref="AQ54:AW54" si="15">AP54</f>
        <v>2015</v>
      </c>
      <c r="AR54" s="68">
        <f t="shared" si="15"/>
        <v>2015</v>
      </c>
      <c r="AS54" s="68">
        <f t="shared" si="15"/>
        <v>2015</v>
      </c>
      <c r="AT54" s="68">
        <f t="shared" si="15"/>
        <v>2015</v>
      </c>
      <c r="AU54" s="68">
        <f t="shared" si="15"/>
        <v>2015</v>
      </c>
      <c r="AV54" s="68">
        <f t="shared" si="15"/>
        <v>2015</v>
      </c>
      <c r="AW54" s="68">
        <f t="shared" si="15"/>
        <v>2015</v>
      </c>
      <c r="AX54" s="69">
        <v>2025</v>
      </c>
      <c r="AY54" s="68">
        <f t="shared" ref="AY54:BE54" si="16">AX54</f>
        <v>2025</v>
      </c>
      <c r="AZ54" s="68">
        <f t="shared" si="16"/>
        <v>2025</v>
      </c>
      <c r="BA54" s="68">
        <f t="shared" si="16"/>
        <v>2025</v>
      </c>
      <c r="BB54" s="68">
        <f t="shared" si="16"/>
        <v>2025</v>
      </c>
      <c r="BC54" s="68">
        <f t="shared" si="16"/>
        <v>2025</v>
      </c>
      <c r="BD54" s="68">
        <f t="shared" si="16"/>
        <v>2025</v>
      </c>
      <c r="BE54" s="68">
        <f t="shared" si="16"/>
        <v>2025</v>
      </c>
      <c r="BF54" s="69">
        <v>2035</v>
      </c>
      <c r="BG54" s="68">
        <f t="shared" ref="BG54:BM54" si="17">BF54</f>
        <v>2035</v>
      </c>
      <c r="BH54" s="68">
        <f t="shared" si="17"/>
        <v>2035</v>
      </c>
      <c r="BI54" s="68">
        <f t="shared" si="17"/>
        <v>2035</v>
      </c>
      <c r="BJ54" s="68">
        <f t="shared" si="17"/>
        <v>2035</v>
      </c>
      <c r="BK54" s="68">
        <f t="shared" si="17"/>
        <v>2035</v>
      </c>
      <c r="BL54" s="68">
        <f t="shared" si="17"/>
        <v>2035</v>
      </c>
      <c r="BM54" s="68">
        <f t="shared" si="17"/>
        <v>2035</v>
      </c>
      <c r="BN54" s="69">
        <v>2050</v>
      </c>
      <c r="BO54" s="68">
        <f t="shared" ref="BO54:BU54" si="18">BN54</f>
        <v>2050</v>
      </c>
      <c r="BP54" s="68">
        <f t="shared" si="18"/>
        <v>2050</v>
      </c>
      <c r="BQ54" s="68">
        <f t="shared" si="18"/>
        <v>2050</v>
      </c>
      <c r="BR54" s="68">
        <f t="shared" si="18"/>
        <v>2050</v>
      </c>
      <c r="BS54" s="68">
        <f t="shared" si="18"/>
        <v>2050</v>
      </c>
      <c r="BT54" s="68">
        <f t="shared" si="18"/>
        <v>2050</v>
      </c>
      <c r="BU54" s="68">
        <f t="shared" si="18"/>
        <v>2050</v>
      </c>
    </row>
    <row r="55" spans="2:73" x14ac:dyDescent="0.25">
      <c r="D55" t="s">
        <v>24</v>
      </c>
      <c r="E55" s="4" t="s">
        <v>11</v>
      </c>
      <c r="F55" t="s">
        <v>18</v>
      </c>
      <c r="G55">
        <v>15</v>
      </c>
      <c r="H55">
        <v>15</v>
      </c>
      <c r="I55">
        <v>15</v>
      </c>
      <c r="J55">
        <v>15</v>
      </c>
      <c r="K55">
        <v>15</v>
      </c>
      <c r="L55">
        <v>15</v>
      </c>
      <c r="M55">
        <v>15</v>
      </c>
      <c r="N55">
        <v>15</v>
      </c>
      <c r="O55">
        <v>15</v>
      </c>
      <c r="P55">
        <v>15</v>
      </c>
      <c r="Q55">
        <v>15</v>
      </c>
      <c r="R55">
        <v>15</v>
      </c>
      <c r="S55">
        <v>15</v>
      </c>
      <c r="T55">
        <v>15</v>
      </c>
      <c r="U55">
        <v>15</v>
      </c>
      <c r="V55">
        <v>15</v>
      </c>
      <c r="W55">
        <v>15</v>
      </c>
      <c r="X55">
        <v>15</v>
      </c>
      <c r="Y55">
        <v>15</v>
      </c>
      <c r="Z55">
        <v>15</v>
      </c>
      <c r="AA55">
        <v>15</v>
      </c>
      <c r="AB55">
        <v>15</v>
      </c>
      <c r="AC55">
        <v>15</v>
      </c>
      <c r="AD55">
        <v>15</v>
      </c>
      <c r="AE55">
        <v>15</v>
      </c>
      <c r="AF55">
        <v>15</v>
      </c>
      <c r="AG55">
        <v>15</v>
      </c>
      <c r="AH55">
        <v>15</v>
      </c>
      <c r="AI55">
        <v>15</v>
      </c>
      <c r="AJ55">
        <v>15</v>
      </c>
      <c r="AK55">
        <v>15</v>
      </c>
      <c r="AL55">
        <v>15</v>
      </c>
      <c r="AO55" s="67" t="s">
        <v>237</v>
      </c>
      <c r="AP55">
        <v>1</v>
      </c>
      <c r="AQ55">
        <v>1</v>
      </c>
      <c r="AR55">
        <v>2</v>
      </c>
      <c r="AS55">
        <v>2</v>
      </c>
      <c r="AT55">
        <v>3</v>
      </c>
      <c r="AU55">
        <v>3</v>
      </c>
      <c r="AV55">
        <v>4</v>
      </c>
      <c r="AW55">
        <v>4</v>
      </c>
      <c r="AX55">
        <v>1</v>
      </c>
      <c r="AY55">
        <v>1</v>
      </c>
      <c r="AZ55">
        <v>2</v>
      </c>
      <c r="BA55">
        <v>2</v>
      </c>
      <c r="BB55">
        <v>3</v>
      </c>
      <c r="BC55">
        <v>3</v>
      </c>
      <c r="BD55">
        <v>4</v>
      </c>
      <c r="BE55">
        <v>4</v>
      </c>
      <c r="BF55">
        <v>1</v>
      </c>
      <c r="BG55">
        <v>1</v>
      </c>
      <c r="BH55">
        <v>2</v>
      </c>
      <c r="BI55">
        <v>2</v>
      </c>
      <c r="BJ55">
        <v>3</v>
      </c>
      <c r="BK55">
        <v>3</v>
      </c>
      <c r="BL55">
        <v>4</v>
      </c>
      <c r="BM55">
        <v>4</v>
      </c>
      <c r="BN55">
        <v>1</v>
      </c>
      <c r="BO55">
        <v>1</v>
      </c>
      <c r="BP55">
        <v>2</v>
      </c>
      <c r="BQ55">
        <v>2</v>
      </c>
      <c r="BR55">
        <v>3</v>
      </c>
      <c r="BS55">
        <v>3</v>
      </c>
      <c r="BT55">
        <v>4</v>
      </c>
      <c r="BU55">
        <v>4</v>
      </c>
    </row>
    <row r="56" spans="2:73" x14ac:dyDescent="0.25">
      <c r="D56" t="s">
        <v>22</v>
      </c>
      <c r="F56" t="s">
        <v>7</v>
      </c>
      <c r="G56" s="2">
        <f ca="1">G53+G54*(G59-G55)/G55/((1+G60)^G55)</f>
        <v>912.36750675799919</v>
      </c>
      <c r="H56" s="2">
        <f ca="1">H53+H54*(H59-H55)/H55/((1+H60)^H55)</f>
        <v>1039.3542214760325</v>
      </c>
      <c r="I56" s="2">
        <f t="shared" ref="I56:AL56" ca="1" si="19">I53+I54*(I59-I55)/I55/((1+I60)^I55)</f>
        <v>908.87977046789047</v>
      </c>
      <c r="J56" s="2">
        <f t="shared" ca="1" si="19"/>
        <v>1033.8639758455161</v>
      </c>
      <c r="K56" s="2">
        <f t="shared" ca="1" si="19"/>
        <v>906.47643304431836</v>
      </c>
      <c r="L56" s="2">
        <f t="shared" ca="1" si="19"/>
        <v>1030.0807446345311</v>
      </c>
      <c r="M56" s="2" t="e">
        <f t="shared" ca="1" si="19"/>
        <v>#N/A</v>
      </c>
      <c r="N56" s="2" t="e">
        <f t="shared" ca="1" si="19"/>
        <v>#N/A</v>
      </c>
      <c r="O56" s="2">
        <f t="shared" ca="1" si="19"/>
        <v>654.26074954191836</v>
      </c>
      <c r="P56" s="2">
        <f t="shared" ca="1" si="19"/>
        <v>827.22332912713489</v>
      </c>
      <c r="Q56" s="2">
        <f t="shared" ca="1" si="19"/>
        <v>651.4913585752065</v>
      </c>
      <c r="R56" s="2">
        <f t="shared" ca="1" si="19"/>
        <v>821.99432591554398</v>
      </c>
      <c r="S56" s="2">
        <f t="shared" ca="1" si="19"/>
        <v>649.58302021554391</v>
      </c>
      <c r="T56" s="2">
        <f t="shared" ca="1" si="19"/>
        <v>818.39111223736654</v>
      </c>
      <c r="U56" s="2" t="e">
        <f t="shared" ca="1" si="19"/>
        <v>#N/A</v>
      </c>
      <c r="V56" s="2" t="e">
        <f t="shared" ca="1" si="19"/>
        <v>#N/A</v>
      </c>
      <c r="W56" s="2">
        <f t="shared" ca="1" si="19"/>
        <v>460.67014855791354</v>
      </c>
      <c r="X56" s="2">
        <f t="shared" ca="1" si="19"/>
        <v>727.80276820188783</v>
      </c>
      <c r="Y56" s="2">
        <f t="shared" ca="1" si="19"/>
        <v>458.10761469572179</v>
      </c>
      <c r="Z56" s="2">
        <f t="shared" ca="1" si="19"/>
        <v>722.56425321524705</v>
      </c>
      <c r="AA56" s="2">
        <f t="shared" ca="1" si="19"/>
        <v>456.3418179100982</v>
      </c>
      <c r="AB56" s="2">
        <f t="shared" ca="1" si="19"/>
        <v>718.95448514102566</v>
      </c>
      <c r="AC56" s="2" t="e">
        <f t="shared" ca="1" si="19"/>
        <v>#N/A</v>
      </c>
      <c r="AD56" s="2" t="e">
        <f t="shared" ca="1" si="19"/>
        <v>#N/A</v>
      </c>
      <c r="AE56" s="2">
        <f t="shared" ca="1" si="19"/>
        <v>288.40422687593838</v>
      </c>
      <c r="AF56" s="2">
        <f t="shared" ca="1" si="19"/>
        <v>626.14084138549958</v>
      </c>
      <c r="AG56" s="2">
        <f t="shared" ca="1" si="19"/>
        <v>285.42838110048984</v>
      </c>
      <c r="AH56" s="2">
        <f t="shared" ca="1" si="19"/>
        <v>620.05740462682002</v>
      </c>
      <c r="AI56" s="2">
        <f t="shared" ca="1" si="19"/>
        <v>283.37777838170126</v>
      </c>
      <c r="AJ56" s="2">
        <f t="shared" ca="1" si="19"/>
        <v>615.86541589546619</v>
      </c>
      <c r="AK56" s="2" t="e">
        <f t="shared" ca="1" si="19"/>
        <v>#N/A</v>
      </c>
      <c r="AL56" s="2" t="e">
        <f t="shared" ca="1" si="19"/>
        <v>#N/A</v>
      </c>
      <c r="AO56" s="67" t="s">
        <v>48</v>
      </c>
      <c r="AP56" t="s">
        <v>32</v>
      </c>
      <c r="AQ56" t="s">
        <v>33</v>
      </c>
      <c r="AR56" t="str">
        <f>AP56</f>
        <v>Min</v>
      </c>
      <c r="AS56" t="str">
        <f t="shared" ref="AS56:BU56" si="20">AQ56</f>
        <v>Max</v>
      </c>
      <c r="AT56" t="str">
        <f t="shared" si="20"/>
        <v>Min</v>
      </c>
      <c r="AU56" t="str">
        <f t="shared" si="20"/>
        <v>Max</v>
      </c>
      <c r="AV56" t="str">
        <f t="shared" si="20"/>
        <v>Min</v>
      </c>
      <c r="AW56" t="str">
        <f t="shared" si="20"/>
        <v>Max</v>
      </c>
      <c r="AX56" t="str">
        <f t="shared" si="20"/>
        <v>Min</v>
      </c>
      <c r="AY56" t="str">
        <f t="shared" si="20"/>
        <v>Max</v>
      </c>
      <c r="AZ56" t="str">
        <f t="shared" si="20"/>
        <v>Min</v>
      </c>
      <c r="BA56" t="str">
        <f t="shared" si="20"/>
        <v>Max</v>
      </c>
      <c r="BB56" t="str">
        <f t="shared" si="20"/>
        <v>Min</v>
      </c>
      <c r="BC56" t="str">
        <f t="shared" si="20"/>
        <v>Max</v>
      </c>
      <c r="BD56" t="str">
        <f t="shared" si="20"/>
        <v>Min</v>
      </c>
      <c r="BE56" t="str">
        <f t="shared" si="20"/>
        <v>Max</v>
      </c>
      <c r="BF56" t="str">
        <f t="shared" si="20"/>
        <v>Min</v>
      </c>
      <c r="BG56" t="str">
        <f t="shared" si="20"/>
        <v>Max</v>
      </c>
      <c r="BH56" t="str">
        <f t="shared" si="20"/>
        <v>Min</v>
      </c>
      <c r="BI56" t="str">
        <f t="shared" si="20"/>
        <v>Max</v>
      </c>
      <c r="BJ56" t="str">
        <f t="shared" si="20"/>
        <v>Min</v>
      </c>
      <c r="BK56" t="str">
        <f t="shared" si="20"/>
        <v>Max</v>
      </c>
      <c r="BL56" t="str">
        <f t="shared" si="20"/>
        <v>Min</v>
      </c>
      <c r="BM56" t="str">
        <f t="shared" si="20"/>
        <v>Max</v>
      </c>
      <c r="BN56" t="str">
        <f t="shared" si="20"/>
        <v>Min</v>
      </c>
      <c r="BO56" t="str">
        <f t="shared" si="20"/>
        <v>Max</v>
      </c>
      <c r="BP56" t="str">
        <f t="shared" si="20"/>
        <v>Min</v>
      </c>
      <c r="BQ56" t="str">
        <f t="shared" si="20"/>
        <v>Max</v>
      </c>
      <c r="BR56" t="str">
        <f t="shared" si="20"/>
        <v>Min</v>
      </c>
      <c r="BS56" t="str">
        <f t="shared" si="20"/>
        <v>Max</v>
      </c>
      <c r="BT56" t="str">
        <f t="shared" si="20"/>
        <v>Min</v>
      </c>
      <c r="BU56" t="str">
        <f t="shared" si="20"/>
        <v>Max</v>
      </c>
    </row>
    <row r="57" spans="2:73" x14ac:dyDescent="0.25">
      <c r="B57" s="4"/>
      <c r="C57" s="2"/>
      <c r="D57" t="s">
        <v>17</v>
      </c>
      <c r="F57" t="s">
        <v>13</v>
      </c>
      <c r="G57" s="2">
        <f ca="1">-PMT(G60,G59,G56,0)</f>
        <v>64.552031094637442</v>
      </c>
      <c r="H57" s="2">
        <f t="shared" ref="H57:AL57" ca="1" si="21">-PMT(H60,H59,H56,0)</f>
        <v>73.536623702732825</v>
      </c>
      <c r="I57" s="2">
        <f t="shared" ca="1" si="21"/>
        <v>81.376692193910827</v>
      </c>
      <c r="J57" s="2">
        <f t="shared" ca="1" si="21"/>
        <v>92.567172541910722</v>
      </c>
      <c r="K57" s="2">
        <f t="shared" ca="1" si="21"/>
        <v>99.73140711670824</v>
      </c>
      <c r="L57" s="2">
        <f t="shared" ca="1" si="21"/>
        <v>113.33047210197662</v>
      </c>
      <c r="M57" s="2" t="e">
        <f t="shared" ca="1" si="21"/>
        <v>#N/A</v>
      </c>
      <c r="N57" s="2" t="e">
        <f t="shared" ca="1" si="21"/>
        <v>#N/A</v>
      </c>
      <c r="O57" s="2">
        <f t="shared" ca="1" si="21"/>
        <v>45.064937041336307</v>
      </c>
      <c r="P57" s="2">
        <f t="shared" ca="1" si="21"/>
        <v>56.978455871515656</v>
      </c>
      <c r="Q57" s="2">
        <f t="shared" ca="1" si="21"/>
        <v>57.270682382337526</v>
      </c>
      <c r="R57" s="2">
        <f t="shared" ca="1" si="21"/>
        <v>72.259094982544426</v>
      </c>
      <c r="S57" s="2">
        <f t="shared" ca="1" si="21"/>
        <v>70.590674646737781</v>
      </c>
      <c r="T57" s="2">
        <f t="shared" ca="1" si="21"/>
        <v>88.935176782423227</v>
      </c>
      <c r="U57" s="2" t="e">
        <f t="shared" ca="1" si="21"/>
        <v>#N/A</v>
      </c>
      <c r="V57" s="2" t="e">
        <f t="shared" ca="1" si="21"/>
        <v>#N/A</v>
      </c>
      <c r="W57" s="2">
        <f t="shared" ca="1" si="21"/>
        <v>30.964547367794093</v>
      </c>
      <c r="X57" s="2">
        <f ca="1">-PMT(X60,X59,X56,0)</f>
        <v>48.920216256569262</v>
      </c>
      <c r="Y57" s="2">
        <f t="shared" ref="Y57:AE57" ca="1" si="22">-PMT(Y60,Y59,Y56,0)</f>
        <v>39.619299639699989</v>
      </c>
      <c r="Z57" s="2">
        <f t="shared" ca="1" si="22"/>
        <v>62.490752693743161</v>
      </c>
      <c r="AA57" s="2">
        <f t="shared" ca="1" si="22"/>
        <v>49.063541993393216</v>
      </c>
      <c r="AB57" s="2">
        <f t="shared" ca="1" si="22"/>
        <v>77.298314966182573</v>
      </c>
      <c r="AC57" s="2" t="e">
        <f t="shared" ca="1" si="22"/>
        <v>#N/A</v>
      </c>
      <c r="AD57" s="2" t="e">
        <f t="shared" ca="1" si="22"/>
        <v>#N/A</v>
      </c>
      <c r="AE57" s="2">
        <f t="shared" ca="1" si="22"/>
        <v>18.761108841497464</v>
      </c>
      <c r="AF57" s="2">
        <f t="shared" ca="1" si="21"/>
        <v>40.731360294498586</v>
      </c>
      <c r="AG57" s="2">
        <f t="shared" ca="1" si="21"/>
        <v>24.167573750935322</v>
      </c>
      <c r="AH57" s="2">
        <f t="shared" ca="1" si="21"/>
        <v>52.501026696628308</v>
      </c>
      <c r="AI57" s="2">
        <f t="shared" ca="1" si="21"/>
        <v>30.060501702232365</v>
      </c>
      <c r="AJ57" s="2">
        <f t="shared" ca="1" si="21"/>
        <v>65.330540342986794</v>
      </c>
      <c r="AK57" s="2" t="e">
        <f t="shared" ca="1" si="21"/>
        <v>#N/A</v>
      </c>
      <c r="AL57" s="2" t="e">
        <f t="shared" ca="1" si="21"/>
        <v>#N/A</v>
      </c>
      <c r="AO57" s="67" t="s">
        <v>242</v>
      </c>
      <c r="AP57" s="77">
        <f ca="1">G50</f>
        <v>60.360067387105104</v>
      </c>
      <c r="AQ57" s="77">
        <f t="shared" ref="AQ57:BU57" ca="1" si="23">H50</f>
        <v>96.018008219628527</v>
      </c>
      <c r="AR57" s="77">
        <f t="shared" ca="1" si="23"/>
        <v>72.625072410088521</v>
      </c>
      <c r="AS57" s="77">
        <f t="shared" ca="1" si="23"/>
        <v>115.95425249662885</v>
      </c>
      <c r="AT57" s="77">
        <f t="shared" ca="1" si="23"/>
        <v>85.95688552770504</v>
      </c>
      <c r="AU57" s="77">
        <f t="shared" ca="1" si="23"/>
        <v>137.62991725576836</v>
      </c>
      <c r="AV57" s="77" t="e">
        <f t="shared" ca="1" si="23"/>
        <v>#N/A</v>
      </c>
      <c r="AW57" s="77" t="e">
        <f t="shared" ca="1" si="23"/>
        <v>#N/A</v>
      </c>
      <c r="AX57" s="77">
        <f t="shared" ca="1" si="23"/>
        <v>44.812664899773978</v>
      </c>
      <c r="AY57" s="77">
        <f t="shared" ca="1" si="23"/>
        <v>76.794518688955606</v>
      </c>
      <c r="AZ57" s="77">
        <f t="shared" ca="1" si="23"/>
        <v>53.649660024611052</v>
      </c>
      <c r="BA57" s="77">
        <f t="shared" ca="1" si="23"/>
        <v>92.696744131806611</v>
      </c>
      <c r="BB57" s="77">
        <f t="shared" ca="1" si="23"/>
        <v>63.263782942290618</v>
      </c>
      <c r="BC57" s="77">
        <f t="shared" ca="1" si="23"/>
        <v>110.00009569845817</v>
      </c>
      <c r="BD57" s="77" t="e">
        <f t="shared" ca="1" si="23"/>
        <v>#N/A</v>
      </c>
      <c r="BE57" s="77" t="e">
        <f t="shared" ca="1" si="23"/>
        <v>#N/A</v>
      </c>
      <c r="BF57" s="77">
        <f t="shared" ca="1" si="23"/>
        <v>32.86857995376424</v>
      </c>
      <c r="BG57" s="77">
        <f t="shared" ca="1" si="23"/>
        <v>66.046658192175812</v>
      </c>
      <c r="BH57" s="77">
        <f t="shared" ca="1" si="23"/>
        <v>39.086190550877348</v>
      </c>
      <c r="BI57" s="77">
        <f t="shared" ca="1" si="23"/>
        <v>80.078590009698956</v>
      </c>
      <c r="BJ57" s="77">
        <f t="shared" ca="1" si="23"/>
        <v>45.858087567333442</v>
      </c>
      <c r="BK57" s="77">
        <f t="shared" ca="1" si="23"/>
        <v>95.357318318288549</v>
      </c>
      <c r="BL57" s="77" t="e">
        <f t="shared" ca="1" si="23"/>
        <v>#N/A</v>
      </c>
      <c r="BM57" s="77" t="e">
        <f t="shared" ca="1" si="23"/>
        <v>#N/A</v>
      </c>
      <c r="BN57" s="77">
        <f t="shared" ca="1" si="23"/>
        <v>20.998775332184337</v>
      </c>
      <c r="BO57" s="77">
        <f t="shared" ca="1" si="23"/>
        <v>53.244248571908024</v>
      </c>
      <c r="BP57" s="77">
        <f t="shared" ca="1" si="23"/>
        <v>24.871447145056131</v>
      </c>
      <c r="BQ57" s="77">
        <f t="shared" ca="1" si="23"/>
        <v>65.400628177744679</v>
      </c>
      <c r="BR57" s="77">
        <f t="shared" ca="1" si="23"/>
        <v>29.086400940892112</v>
      </c>
      <c r="BS57" s="77">
        <f t="shared" ca="1" si="23"/>
        <v>78.623529953703596</v>
      </c>
      <c r="BT57" s="77" t="e">
        <f t="shared" ca="1" si="23"/>
        <v>#N/A</v>
      </c>
      <c r="BU57" s="77" t="e">
        <f t="shared" ca="1" si="23"/>
        <v>#N/A</v>
      </c>
    </row>
    <row r="58" spans="2:73" x14ac:dyDescent="0.25">
      <c r="D58" t="s">
        <v>12</v>
      </c>
      <c r="F58" t="s">
        <v>13</v>
      </c>
      <c r="G58" s="28">
        <f>VLOOKUP(G45,'Opex&amp;Lifetime'!$A$2:$C$38,2,0)</f>
        <v>19.722222222222221</v>
      </c>
      <c r="H58" s="28">
        <f>VLOOKUP(H45,'Opex&amp;Lifetime'!$A$2:$C$38,2,0)</f>
        <v>19.722222222222221</v>
      </c>
      <c r="I58" s="28">
        <f>VLOOKUP(I45,'Opex&amp;Lifetime'!$A$2:$C$38,2,0)</f>
        <v>19.722222222222221</v>
      </c>
      <c r="J58" s="28">
        <f>VLOOKUP(J45,'Opex&amp;Lifetime'!$A$2:$C$38,2,0)</f>
        <v>19.722222222222221</v>
      </c>
      <c r="K58" s="28">
        <f>VLOOKUP(K45,'Opex&amp;Lifetime'!$A$2:$C$38,2,0)</f>
        <v>19.722222222222221</v>
      </c>
      <c r="L58" s="28">
        <f>VLOOKUP(L45,'Opex&amp;Lifetime'!$A$2:$C$38,2,0)</f>
        <v>19.722222222222221</v>
      </c>
      <c r="M58" s="28">
        <f>VLOOKUP(M45,'Opex&amp;Lifetime'!$A$2:$C$38,2,0)</f>
        <v>19.722222222222221</v>
      </c>
      <c r="N58" s="28">
        <f>VLOOKUP(N45,'Opex&amp;Lifetime'!$A$2:$C$38,2,0)</f>
        <v>19.722222222222221</v>
      </c>
      <c r="O58" s="28">
        <f>VLOOKUP(O45,'Opex&amp;Lifetime'!$A$2:$C$38,2,0)</f>
        <v>16.944444444444443</v>
      </c>
      <c r="P58" s="28">
        <f>VLOOKUP(P45,'Opex&amp;Lifetime'!$A$2:$C$38,2,0)</f>
        <v>16.944444444444443</v>
      </c>
      <c r="Q58" s="28">
        <f>VLOOKUP(Q45,'Opex&amp;Lifetime'!$A$2:$C$38,2,0)</f>
        <v>16.944444444444443</v>
      </c>
      <c r="R58" s="28">
        <f>VLOOKUP(R45,'Opex&amp;Lifetime'!$A$2:$C$38,2,0)</f>
        <v>16.944444444444443</v>
      </c>
      <c r="S58" s="28">
        <f>VLOOKUP(S45,'Opex&amp;Lifetime'!$A$2:$C$38,2,0)</f>
        <v>16.944444444444443</v>
      </c>
      <c r="T58" s="28">
        <f>VLOOKUP(T45,'Opex&amp;Lifetime'!$A$2:$C$38,2,0)</f>
        <v>16.944444444444443</v>
      </c>
      <c r="U58" s="28">
        <f>VLOOKUP(U45,'Opex&amp;Lifetime'!$A$2:$C$38,2,0)</f>
        <v>16.944444444444443</v>
      </c>
      <c r="V58" s="28">
        <f>VLOOKUP(V45,'Opex&amp;Lifetime'!$A$2:$C$38,2,0)</f>
        <v>16.944444444444443</v>
      </c>
      <c r="W58" s="28">
        <f>VLOOKUP(W45,'Opex&amp;Lifetime'!$A$2:$C$38,2,0)</f>
        <v>14.166666666666668</v>
      </c>
      <c r="X58" s="28">
        <f>VLOOKUP(X45,'Opex&amp;Lifetime'!$A$2:$C$38,2,0)</f>
        <v>14.166666666666668</v>
      </c>
      <c r="Y58" s="28">
        <f>VLOOKUP(Y45,'Opex&amp;Lifetime'!$A$2:$C$38,2,0)</f>
        <v>14.166666666666668</v>
      </c>
      <c r="Z58" s="28">
        <f>VLOOKUP(Z45,'Opex&amp;Lifetime'!$A$2:$C$38,2,0)</f>
        <v>14.166666666666668</v>
      </c>
      <c r="AA58" s="28">
        <f>VLOOKUP(AA45,'Opex&amp;Lifetime'!$A$2:$C$38,2,0)</f>
        <v>14.166666666666668</v>
      </c>
      <c r="AB58" s="28">
        <f>VLOOKUP(AB45,'Opex&amp;Lifetime'!$A$2:$C$38,2,0)</f>
        <v>14.166666666666668</v>
      </c>
      <c r="AC58" s="28">
        <f>VLOOKUP(AC45,'Opex&amp;Lifetime'!$A$2:$C$38,2,0)</f>
        <v>14.166666666666668</v>
      </c>
      <c r="AD58" s="28">
        <f>VLOOKUP(AD45,'Opex&amp;Lifetime'!$A$2:$C$38,2,0)</f>
        <v>14.166666666666668</v>
      </c>
      <c r="AE58" s="28">
        <f>VLOOKUP(AE45,'Opex&amp;Lifetime'!$A$2:$C$38,2,0)</f>
        <v>10</v>
      </c>
      <c r="AF58" s="28">
        <f>VLOOKUP(AF45,'Opex&amp;Lifetime'!$A$2:$C$38,2,0)</f>
        <v>10</v>
      </c>
      <c r="AG58" s="28">
        <f>VLOOKUP(AG45,'Opex&amp;Lifetime'!$A$2:$C$38,2,0)</f>
        <v>10</v>
      </c>
      <c r="AH58" s="28">
        <f>VLOOKUP(AH45,'Opex&amp;Lifetime'!$A$2:$C$38,2,0)</f>
        <v>10</v>
      </c>
      <c r="AI58" s="28">
        <f>VLOOKUP(AI45,'Opex&amp;Lifetime'!$A$2:$C$38,2,0)</f>
        <v>10</v>
      </c>
      <c r="AJ58" s="28">
        <f>VLOOKUP(AJ45,'Opex&amp;Lifetime'!$A$2:$C$38,2,0)</f>
        <v>10</v>
      </c>
      <c r="AK58" s="28">
        <f>VLOOKUP(AK45,'Opex&amp;Lifetime'!$A$2:$C$38,2,0)</f>
        <v>10</v>
      </c>
      <c r="AL58" s="28">
        <f>VLOOKUP(AL45,'Opex&amp;Lifetime'!$A$2:$C$38,2,0)</f>
        <v>10</v>
      </c>
    </row>
    <row r="59" spans="2:73" x14ac:dyDescent="0.25">
      <c r="B59" s="4"/>
      <c r="D59" t="s">
        <v>0</v>
      </c>
      <c r="F59" t="s">
        <v>18</v>
      </c>
      <c r="G59" s="2">
        <f>VLOOKUP(G45,'Opex&amp;Lifetime'!$A$2:$C$38,3,0)</f>
        <v>25.138888888888889</v>
      </c>
      <c r="H59" s="2">
        <f>VLOOKUP(H45,'Opex&amp;Lifetime'!$A$2:$C$38,3,0)</f>
        <v>25.138888888888889</v>
      </c>
      <c r="I59" s="2">
        <f>VLOOKUP(I45,'Opex&amp;Lifetime'!$A$2:$C$38,3,0)</f>
        <v>25.138888888888889</v>
      </c>
      <c r="J59" s="2">
        <f>VLOOKUP(J45,'Opex&amp;Lifetime'!$A$2:$C$38,3,0)</f>
        <v>25.138888888888889</v>
      </c>
      <c r="K59" s="2">
        <f>VLOOKUP(K45,'Opex&amp;Lifetime'!$A$2:$C$38,3,0)</f>
        <v>25.138888888888889</v>
      </c>
      <c r="L59" s="2">
        <f>VLOOKUP(L45,'Opex&amp;Lifetime'!$A$2:$C$38,3,0)</f>
        <v>25.138888888888889</v>
      </c>
      <c r="M59" s="2">
        <f>VLOOKUP(M45,'Opex&amp;Lifetime'!$A$2:$C$38,3,0)</f>
        <v>25.138888888888889</v>
      </c>
      <c r="N59" s="2">
        <f>VLOOKUP(N45,'Opex&amp;Lifetime'!$A$2:$C$38,3,0)</f>
        <v>25.138888888888889</v>
      </c>
      <c r="O59" s="2">
        <f>VLOOKUP(O45,'Opex&amp;Lifetime'!$A$2:$C$38,3,0)</f>
        <v>26.527777777777779</v>
      </c>
      <c r="P59" s="2">
        <f>VLOOKUP(P45,'Opex&amp;Lifetime'!$A$2:$C$38,3,0)</f>
        <v>26.527777777777779</v>
      </c>
      <c r="Q59" s="2">
        <f>VLOOKUP(Q45,'Opex&amp;Lifetime'!$A$2:$C$38,3,0)</f>
        <v>26.527777777777779</v>
      </c>
      <c r="R59" s="2">
        <f>VLOOKUP(R45,'Opex&amp;Lifetime'!$A$2:$C$38,3,0)</f>
        <v>26.527777777777779</v>
      </c>
      <c r="S59" s="2">
        <f>VLOOKUP(S45,'Opex&amp;Lifetime'!$A$2:$C$38,3,0)</f>
        <v>26.527777777777779</v>
      </c>
      <c r="T59" s="2">
        <f>VLOOKUP(T45,'Opex&amp;Lifetime'!$A$2:$C$38,3,0)</f>
        <v>26.527777777777779</v>
      </c>
      <c r="U59" s="2">
        <f>VLOOKUP(U45,'Opex&amp;Lifetime'!$A$2:$C$38,3,0)</f>
        <v>26.527777777777779</v>
      </c>
      <c r="V59" s="2">
        <f>VLOOKUP(V45,'Opex&amp;Lifetime'!$A$2:$C$38,3,0)</f>
        <v>26.527777777777779</v>
      </c>
      <c r="W59" s="2">
        <f>VLOOKUP(W45,'Opex&amp;Lifetime'!$A$2:$C$38,3,0)</f>
        <v>27.916666666666668</v>
      </c>
      <c r="X59" s="2">
        <f>VLOOKUP(X45,'Opex&amp;Lifetime'!$A$2:$C$38,3,0)</f>
        <v>27.916666666666668</v>
      </c>
      <c r="Y59" s="2">
        <f>VLOOKUP(Y45,'Opex&amp;Lifetime'!$A$2:$C$38,3,0)</f>
        <v>27.916666666666668</v>
      </c>
      <c r="Z59" s="2">
        <f>VLOOKUP(Z45,'Opex&amp;Lifetime'!$A$2:$C$38,3,0)</f>
        <v>27.916666666666668</v>
      </c>
      <c r="AA59" s="2">
        <f>VLOOKUP(AA45,'Opex&amp;Lifetime'!$A$2:$C$38,3,0)</f>
        <v>27.916666666666668</v>
      </c>
      <c r="AB59" s="2">
        <f>VLOOKUP(AB45,'Opex&amp;Lifetime'!$A$2:$C$38,3,0)</f>
        <v>27.916666666666668</v>
      </c>
      <c r="AC59" s="2">
        <f>VLOOKUP(AC45,'Opex&amp;Lifetime'!$A$2:$C$38,3,0)</f>
        <v>27.916666666666668</v>
      </c>
      <c r="AD59" s="2">
        <f>VLOOKUP(AD45,'Opex&amp;Lifetime'!$A$2:$C$38,3,0)</f>
        <v>27.916666666666668</v>
      </c>
      <c r="AE59" s="2">
        <f>VLOOKUP(AE45,'Opex&amp;Lifetime'!$A$2:$C$38,3,0)</f>
        <v>30</v>
      </c>
      <c r="AF59" s="2">
        <f>VLOOKUP(AF45,'Opex&amp;Lifetime'!$A$2:$C$38,3,0)</f>
        <v>30</v>
      </c>
      <c r="AG59" s="2">
        <f>VLOOKUP(AG45,'Opex&amp;Lifetime'!$A$2:$C$38,3,0)</f>
        <v>30</v>
      </c>
      <c r="AH59" s="2">
        <f>VLOOKUP(AH45,'Opex&amp;Lifetime'!$A$2:$C$38,3,0)</f>
        <v>30</v>
      </c>
      <c r="AI59" s="2">
        <f>VLOOKUP(AI45,'Opex&amp;Lifetime'!$A$2:$C$38,3,0)</f>
        <v>30</v>
      </c>
      <c r="AJ59" s="2">
        <f>VLOOKUP(AJ45,'Opex&amp;Lifetime'!$A$2:$C$38,3,0)</f>
        <v>30</v>
      </c>
      <c r="AK59" s="2">
        <f>VLOOKUP(AK45,'Opex&amp;Lifetime'!$A$2:$C$38,3,0)</f>
        <v>30</v>
      </c>
      <c r="AL59" s="2">
        <f>VLOOKUP(AL45,'Opex&amp;Lifetime'!$A$2:$C$38,3,0)</f>
        <v>30</v>
      </c>
    </row>
    <row r="60" spans="2:73" x14ac:dyDescent="0.25">
      <c r="B60" s="4"/>
      <c r="D60" t="s">
        <v>1</v>
      </c>
      <c r="F60" t="s">
        <v>20</v>
      </c>
      <c r="G60" s="90">
        <f>VLOOKUP(G44,$G$4:$I$7,2,0)</f>
        <v>0.05</v>
      </c>
      <c r="H60" s="90">
        <f t="shared" ref="H60:AL60" si="24">VLOOKUP(H44,$G$4:$I$7,2,0)</f>
        <v>0.05</v>
      </c>
      <c r="I60" s="90">
        <f t="shared" si="24"/>
        <v>7.4999999999999997E-2</v>
      </c>
      <c r="J60" s="90">
        <f t="shared" si="24"/>
        <v>7.4999999999999997E-2</v>
      </c>
      <c r="K60" s="90">
        <f t="shared" si="24"/>
        <v>0.1</v>
      </c>
      <c r="L60" s="90">
        <f t="shared" si="24"/>
        <v>0.1</v>
      </c>
      <c r="M60" s="90" t="e">
        <f t="shared" si="24"/>
        <v>#N/A</v>
      </c>
      <c r="N60" s="90" t="e">
        <f t="shared" si="24"/>
        <v>#N/A</v>
      </c>
      <c r="O60" s="90">
        <f t="shared" si="24"/>
        <v>0.05</v>
      </c>
      <c r="P60" s="90">
        <f t="shared" si="24"/>
        <v>0.05</v>
      </c>
      <c r="Q60" s="90">
        <f t="shared" si="24"/>
        <v>7.4999999999999997E-2</v>
      </c>
      <c r="R60" s="90">
        <f t="shared" si="24"/>
        <v>7.4999999999999997E-2</v>
      </c>
      <c r="S60" s="90">
        <f t="shared" si="24"/>
        <v>0.1</v>
      </c>
      <c r="T60" s="90">
        <f t="shared" si="24"/>
        <v>0.1</v>
      </c>
      <c r="U60" s="90" t="e">
        <f t="shared" si="24"/>
        <v>#N/A</v>
      </c>
      <c r="V60" s="90" t="e">
        <f t="shared" si="24"/>
        <v>#N/A</v>
      </c>
      <c r="W60" s="90">
        <f t="shared" si="24"/>
        <v>0.05</v>
      </c>
      <c r="X60" s="90">
        <f t="shared" si="24"/>
        <v>0.05</v>
      </c>
      <c r="Y60" s="90">
        <f t="shared" si="24"/>
        <v>7.4999999999999997E-2</v>
      </c>
      <c r="Z60" s="90">
        <f t="shared" si="24"/>
        <v>7.4999999999999997E-2</v>
      </c>
      <c r="AA60" s="90">
        <f t="shared" si="24"/>
        <v>0.1</v>
      </c>
      <c r="AB60" s="90">
        <f t="shared" si="24"/>
        <v>0.1</v>
      </c>
      <c r="AC60" s="90" t="e">
        <f t="shared" si="24"/>
        <v>#N/A</v>
      </c>
      <c r="AD60" s="90" t="e">
        <f t="shared" si="24"/>
        <v>#N/A</v>
      </c>
      <c r="AE60" s="90">
        <f t="shared" si="24"/>
        <v>0.05</v>
      </c>
      <c r="AF60" s="90">
        <f t="shared" si="24"/>
        <v>0.05</v>
      </c>
      <c r="AG60" s="90">
        <f t="shared" si="24"/>
        <v>7.4999999999999997E-2</v>
      </c>
      <c r="AH60" s="90">
        <f t="shared" si="24"/>
        <v>7.4999999999999997E-2</v>
      </c>
      <c r="AI60" s="90">
        <f t="shared" si="24"/>
        <v>0.1</v>
      </c>
      <c r="AJ60" s="90">
        <f t="shared" si="24"/>
        <v>0.1</v>
      </c>
      <c r="AK60" s="90" t="e">
        <f t="shared" si="24"/>
        <v>#N/A</v>
      </c>
      <c r="AL60" s="90" t="e">
        <f t="shared" si="24"/>
        <v>#N/A</v>
      </c>
      <c r="AN60" t="s">
        <v>243</v>
      </c>
      <c r="AP60" s="70">
        <f>AP54</f>
        <v>2015</v>
      </c>
      <c r="AQ60" s="66"/>
      <c r="AR60" s="66"/>
      <c r="AS60" s="66"/>
      <c r="AX60" s="70">
        <f>AX54</f>
        <v>2025</v>
      </c>
      <c r="AY60" s="66"/>
      <c r="AZ60" s="66"/>
      <c r="BA60" s="66"/>
      <c r="BF60" s="70">
        <f>BF54</f>
        <v>2035</v>
      </c>
      <c r="BG60" s="66"/>
      <c r="BH60" s="66"/>
      <c r="BI60" s="66"/>
      <c r="BN60" s="70">
        <f>BN54</f>
        <v>2050</v>
      </c>
      <c r="BO60" s="66"/>
      <c r="BP60" s="66"/>
      <c r="BQ60" s="66"/>
    </row>
    <row r="61" spans="2:73" x14ac:dyDescent="0.25">
      <c r="B61" s="4"/>
      <c r="D61" t="s">
        <v>2</v>
      </c>
      <c r="F61" t="s">
        <v>21</v>
      </c>
      <c r="G61" s="3">
        <v>2E-3</v>
      </c>
      <c r="H61" s="3">
        <v>2E-3</v>
      </c>
      <c r="I61" s="3">
        <v>2E-3</v>
      </c>
      <c r="J61" s="3">
        <v>2E-3</v>
      </c>
      <c r="K61" s="3">
        <v>2E-3</v>
      </c>
      <c r="L61" s="3">
        <v>2E-3</v>
      </c>
      <c r="M61" s="3">
        <v>2E-3</v>
      </c>
      <c r="N61" s="3">
        <v>2E-3</v>
      </c>
      <c r="O61" s="3">
        <v>2E-3</v>
      </c>
      <c r="P61" s="3">
        <v>2E-3</v>
      </c>
      <c r="Q61" s="3">
        <v>2E-3</v>
      </c>
      <c r="R61" s="3">
        <v>2E-3</v>
      </c>
      <c r="S61" s="3">
        <v>2E-3</v>
      </c>
      <c r="T61" s="3">
        <v>2E-3</v>
      </c>
      <c r="U61" s="3">
        <v>2E-3</v>
      </c>
      <c r="V61" s="3">
        <v>2E-3</v>
      </c>
      <c r="W61" s="3">
        <v>2E-3</v>
      </c>
      <c r="X61" s="3">
        <v>2E-3</v>
      </c>
      <c r="Y61" s="3">
        <v>2E-3</v>
      </c>
      <c r="Z61" s="3">
        <v>2E-3</v>
      </c>
      <c r="AA61" s="3">
        <v>2E-3</v>
      </c>
      <c r="AB61" s="3">
        <v>2E-3</v>
      </c>
      <c r="AC61" s="3">
        <v>2E-3</v>
      </c>
      <c r="AD61" s="3">
        <v>2E-3</v>
      </c>
      <c r="AE61" s="3">
        <v>2E-3</v>
      </c>
      <c r="AF61" s="3">
        <v>2E-3</v>
      </c>
      <c r="AG61" s="3">
        <v>2E-3</v>
      </c>
      <c r="AH61" s="3">
        <v>2E-3</v>
      </c>
      <c r="AI61" s="3">
        <v>2E-3</v>
      </c>
      <c r="AJ61" s="3">
        <v>2E-3</v>
      </c>
      <c r="AK61" s="3">
        <v>2E-3</v>
      </c>
      <c r="AL61" s="3">
        <v>2E-3</v>
      </c>
      <c r="AP61" s="33">
        <v>1</v>
      </c>
      <c r="AQ61" s="33">
        <v>2</v>
      </c>
      <c r="AR61" s="33">
        <v>3</v>
      </c>
      <c r="AS61" s="33">
        <v>4</v>
      </c>
      <c r="AX61" s="33">
        <v>1</v>
      </c>
      <c r="AY61" s="33">
        <v>2</v>
      </c>
      <c r="AZ61" s="33">
        <v>3</v>
      </c>
      <c r="BA61" s="33">
        <v>4</v>
      </c>
      <c r="BF61" s="33">
        <v>1</v>
      </c>
      <c r="BG61" s="33">
        <v>2</v>
      </c>
      <c r="BH61" s="33">
        <v>3</v>
      </c>
      <c r="BI61" s="33">
        <v>4</v>
      </c>
      <c r="BN61" s="33">
        <v>1</v>
      </c>
      <c r="BO61" s="33">
        <v>2</v>
      </c>
      <c r="BP61" s="33">
        <v>3</v>
      </c>
      <c r="BQ61" s="33">
        <v>4</v>
      </c>
    </row>
    <row r="62" spans="2:73" x14ac:dyDescent="0.25">
      <c r="B62" s="4"/>
      <c r="D62" t="s">
        <v>14</v>
      </c>
      <c r="E62" s="4" t="s">
        <v>15</v>
      </c>
      <c r="F62" t="s">
        <v>16</v>
      </c>
      <c r="G62">
        <f>G48</f>
        <v>1150</v>
      </c>
      <c r="H62">
        <f t="shared" ref="H62:AL62" si="25">H48</f>
        <v>800</v>
      </c>
      <c r="I62">
        <f t="shared" si="25"/>
        <v>1150</v>
      </c>
      <c r="J62">
        <f t="shared" si="25"/>
        <v>800</v>
      </c>
      <c r="K62">
        <f t="shared" si="25"/>
        <v>1150</v>
      </c>
      <c r="L62">
        <f t="shared" si="25"/>
        <v>800</v>
      </c>
      <c r="M62">
        <f t="shared" si="25"/>
        <v>1150</v>
      </c>
      <c r="N62">
        <f t="shared" si="25"/>
        <v>800</v>
      </c>
      <c r="O62">
        <f t="shared" si="25"/>
        <v>1150</v>
      </c>
      <c r="P62">
        <f t="shared" si="25"/>
        <v>800</v>
      </c>
      <c r="Q62">
        <f t="shared" si="25"/>
        <v>1150</v>
      </c>
      <c r="R62">
        <f t="shared" si="25"/>
        <v>800</v>
      </c>
      <c r="S62">
        <f t="shared" si="25"/>
        <v>1150</v>
      </c>
      <c r="T62">
        <f t="shared" si="25"/>
        <v>800</v>
      </c>
      <c r="U62">
        <f t="shared" si="25"/>
        <v>1150</v>
      </c>
      <c r="V62">
        <f t="shared" si="25"/>
        <v>800</v>
      </c>
      <c r="W62">
        <f t="shared" si="25"/>
        <v>1150</v>
      </c>
      <c r="X62">
        <f>X48</f>
        <v>800</v>
      </c>
      <c r="Y62">
        <f t="shared" ref="Y62:AE62" si="26">Y48</f>
        <v>1150</v>
      </c>
      <c r="Z62">
        <f t="shared" si="26"/>
        <v>800</v>
      </c>
      <c r="AA62">
        <f t="shared" si="26"/>
        <v>1150</v>
      </c>
      <c r="AB62">
        <f t="shared" si="26"/>
        <v>800</v>
      </c>
      <c r="AC62">
        <f t="shared" si="26"/>
        <v>1150</v>
      </c>
      <c r="AD62">
        <f t="shared" si="26"/>
        <v>800</v>
      </c>
      <c r="AE62">
        <f t="shared" si="26"/>
        <v>1150</v>
      </c>
      <c r="AF62">
        <f t="shared" si="25"/>
        <v>800</v>
      </c>
      <c r="AG62">
        <f t="shared" si="25"/>
        <v>1150</v>
      </c>
      <c r="AH62">
        <f t="shared" si="25"/>
        <v>800</v>
      </c>
      <c r="AI62">
        <f t="shared" si="25"/>
        <v>1150</v>
      </c>
      <c r="AJ62">
        <f t="shared" si="25"/>
        <v>800</v>
      </c>
      <c r="AK62">
        <f t="shared" si="25"/>
        <v>1150</v>
      </c>
      <c r="AL62">
        <f t="shared" si="25"/>
        <v>800</v>
      </c>
      <c r="AP62" s="33">
        <f ca="1">AP57</f>
        <v>60.360067387105104</v>
      </c>
      <c r="AX62" s="33">
        <f ca="1">AX57</f>
        <v>44.812664899773978</v>
      </c>
      <c r="BF62" s="33">
        <f ca="1">BF57</f>
        <v>32.86857995376424</v>
      </c>
      <c r="BN62" s="33">
        <f ca="1">BN57</f>
        <v>20.998775332184337</v>
      </c>
    </row>
    <row r="63" spans="2:73" x14ac:dyDescent="0.25">
      <c r="B63" s="4"/>
      <c r="AP63" s="33">
        <f ca="1">AQ57-AP57</f>
        <v>35.657940832523423</v>
      </c>
      <c r="AX63" s="33">
        <f ca="1">AY57-AX57</f>
        <v>31.981853789181628</v>
      </c>
      <c r="BF63" s="33">
        <f ca="1">BG57-BF57</f>
        <v>33.178078238411572</v>
      </c>
      <c r="BN63" s="33">
        <f ca="1">BO57-BN57</f>
        <v>32.245473239723687</v>
      </c>
    </row>
    <row r="64" spans="2:73" x14ac:dyDescent="0.25">
      <c r="B64" s="4"/>
      <c r="D64" t="s">
        <v>43</v>
      </c>
      <c r="F64" t="s">
        <v>27</v>
      </c>
      <c r="G64" s="2">
        <f ca="1">-PV(G60,G59,G58+G57)</f>
        <v>1191.1180652065148</v>
      </c>
      <c r="H64" s="2">
        <f t="shared" ref="H64:AL64" ca="1" si="27">-PV(H60,H59,H58+H57)</f>
        <v>1318.104779924548</v>
      </c>
      <c r="I64" s="2">
        <f t="shared" ca="1" si="27"/>
        <v>1129.1532704491458</v>
      </c>
      <c r="J64" s="2">
        <f t="shared" ca="1" si="27"/>
        <v>1254.1374758267714</v>
      </c>
      <c r="K64" s="2">
        <f t="shared" ca="1" si="27"/>
        <v>1085.7352058678728</v>
      </c>
      <c r="L64" s="2">
        <f t="shared" ca="1" si="27"/>
        <v>1209.3395174580855</v>
      </c>
      <c r="M64" s="2" t="e">
        <f t="shared" ca="1" si="27"/>
        <v>#N/A</v>
      </c>
      <c r="N64" s="2" t="e">
        <f t="shared" ca="1" si="27"/>
        <v>#N/A</v>
      </c>
      <c r="O64" s="2">
        <f t="shared" ca="1" si="27"/>
        <v>900.26319957585042</v>
      </c>
      <c r="P64" s="2">
        <f t="shared" ca="1" si="27"/>
        <v>1073.2257791610671</v>
      </c>
      <c r="Q64" s="2">
        <f t="shared" ca="1" si="27"/>
        <v>844.24546368113295</v>
      </c>
      <c r="R64" s="2">
        <f t="shared" ca="1" si="27"/>
        <v>1014.7484310214704</v>
      </c>
      <c r="S64" s="2">
        <f t="shared" ca="1" si="27"/>
        <v>805.50762999125448</v>
      </c>
      <c r="T64" s="2">
        <f t="shared" ca="1" si="27"/>
        <v>974.31572201307711</v>
      </c>
      <c r="U64" s="2" t="e">
        <f t="shared" ca="1" si="27"/>
        <v>#N/A</v>
      </c>
      <c r="V64" s="2" t="e">
        <f t="shared" ca="1" si="27"/>
        <v>#N/A</v>
      </c>
      <c r="W64" s="2">
        <f t="shared" ca="1" si="27"/>
        <v>671.4324878353666</v>
      </c>
      <c r="X64" s="2">
        <f ca="1">-PV(X60,X59,X58+X57)</f>
        <v>938.56510747934101</v>
      </c>
      <c r="Y64" s="2">
        <f t="shared" ref="Y64:AE64" ca="1" si="28">-PV(Y60,Y59,Y58+Y57)</f>
        <v>621.91308157361118</v>
      </c>
      <c r="Z64" s="2">
        <f t="shared" ca="1" si="28"/>
        <v>886.36972009313649</v>
      </c>
      <c r="AA64" s="2">
        <f t="shared" ca="1" si="28"/>
        <v>588.10650830411032</v>
      </c>
      <c r="AB64" s="2">
        <f t="shared" ca="1" si="28"/>
        <v>850.71917553503761</v>
      </c>
      <c r="AC64" s="2" t="e">
        <f t="shared" ca="1" si="28"/>
        <v>#N/A</v>
      </c>
      <c r="AD64" s="2" t="e">
        <f t="shared" ca="1" si="28"/>
        <v>#N/A</v>
      </c>
      <c r="AE64" s="2">
        <f t="shared" ca="1" si="28"/>
        <v>442.12873714476672</v>
      </c>
      <c r="AF64" s="2">
        <f t="shared" ca="1" si="27"/>
        <v>779.86535165432792</v>
      </c>
      <c r="AG64" s="2">
        <f t="shared" ca="1" si="27"/>
        <v>403.53224375631117</v>
      </c>
      <c r="AH64" s="2">
        <f t="shared" ca="1" si="27"/>
        <v>738.16126728264135</v>
      </c>
      <c r="AI64" s="2">
        <f t="shared" ca="1" si="27"/>
        <v>377.64692305158451</v>
      </c>
      <c r="AJ64" s="2">
        <f t="shared" ca="1" si="27"/>
        <v>710.13456056534949</v>
      </c>
      <c r="AK64" s="2" t="e">
        <f t="shared" ca="1" si="27"/>
        <v>#N/A</v>
      </c>
      <c r="AL64" s="2" t="e">
        <f t="shared" ca="1" si="27"/>
        <v>#N/A</v>
      </c>
      <c r="AQ64" s="33">
        <f ca="1">AR57</f>
        <v>72.625072410088521</v>
      </c>
      <c r="AY64" s="33">
        <f ca="1">AZ57</f>
        <v>53.649660024611052</v>
      </c>
      <c r="BG64" s="33">
        <f ca="1">BH57</f>
        <v>39.086190550877348</v>
      </c>
      <c r="BO64" s="33">
        <f ca="1">BP57</f>
        <v>24.871447145056131</v>
      </c>
    </row>
    <row r="65" spans="2:74" x14ac:dyDescent="0.25">
      <c r="B65" s="4"/>
      <c r="D65" t="s">
        <v>42</v>
      </c>
      <c r="F65" t="s">
        <v>28</v>
      </c>
      <c r="G65" s="2">
        <f>NPV(G60,G78:G117)</f>
        <v>16211.106662485146</v>
      </c>
      <c r="H65" s="2">
        <f t="shared" ref="H65:AL65" si="29">NPV(H60,H78:H117)</f>
        <v>11277.291591294013</v>
      </c>
      <c r="I65" s="2">
        <f t="shared" si="29"/>
        <v>12772.440438147067</v>
      </c>
      <c r="J65" s="2">
        <f t="shared" si="29"/>
        <v>8885.1759569718761</v>
      </c>
      <c r="K65" s="2">
        <f t="shared" si="29"/>
        <v>10376.498242633235</v>
      </c>
      <c r="L65" s="2">
        <f t="shared" si="29"/>
        <v>7218.4335600926825</v>
      </c>
      <c r="M65" s="2" t="e">
        <f t="shared" si="29"/>
        <v>#N/A</v>
      </c>
      <c r="N65" s="2" t="e">
        <f t="shared" si="29"/>
        <v>#N/A</v>
      </c>
      <c r="O65" s="2">
        <f t="shared" si="29"/>
        <v>16503.508999200167</v>
      </c>
      <c r="P65" s="2">
        <f t="shared" si="29"/>
        <v>11480.701912487069</v>
      </c>
      <c r="Q65" s="2">
        <f t="shared" si="29"/>
        <v>12927.344704437926</v>
      </c>
      <c r="R65" s="2">
        <f t="shared" si="29"/>
        <v>8992.9354465655197</v>
      </c>
      <c r="S65" s="2">
        <f t="shared" si="29"/>
        <v>10459.768405589062</v>
      </c>
      <c r="T65" s="2">
        <f t="shared" si="29"/>
        <v>7276.3606299749963</v>
      </c>
      <c r="U65" s="2" t="e">
        <f t="shared" si="29"/>
        <v>#N/A</v>
      </c>
      <c r="V65" s="2" t="e">
        <f t="shared" si="29"/>
        <v>#N/A</v>
      </c>
      <c r="W65" s="2">
        <f t="shared" si="29"/>
        <v>16781.430458287396</v>
      </c>
      <c r="X65" s="2">
        <f>NPV(X60,X78:X117)</f>
        <v>11674.038579678187</v>
      </c>
      <c r="Y65" s="2">
        <f t="shared" ref="Y65:AE65" si="30">NPV(Y60,Y78:Y117)</f>
        <v>13071.153502352605</v>
      </c>
      <c r="Z65" s="2">
        <f t="shared" si="30"/>
        <v>9092.9763494626877</v>
      </c>
      <c r="AA65" s="2">
        <f t="shared" si="30"/>
        <v>10535.31715343444</v>
      </c>
      <c r="AB65" s="2">
        <f t="shared" si="30"/>
        <v>7328.9162806500417</v>
      </c>
      <c r="AC65" s="2" t="e">
        <f t="shared" si="30"/>
        <v>#N/A</v>
      </c>
      <c r="AD65" s="2" t="e">
        <f t="shared" si="30"/>
        <v>#N/A</v>
      </c>
      <c r="AE65" s="2">
        <f t="shared" si="30"/>
        <v>17296.663820567872</v>
      </c>
      <c r="AF65" s="2">
        <f t="shared" si="29"/>
        <v>12032.461788221124</v>
      </c>
      <c r="AG65" s="2">
        <f t="shared" si="29"/>
        <v>13328.606747826678</v>
      </c>
      <c r="AH65" s="2">
        <f t="shared" si="29"/>
        <v>9272.0742593576942</v>
      </c>
      <c r="AI65" s="2">
        <f t="shared" si="29"/>
        <v>10666.047955445716</v>
      </c>
      <c r="AJ65" s="2">
        <f t="shared" si="29"/>
        <v>7419.8594472665809</v>
      </c>
      <c r="AK65" s="2" t="e">
        <f t="shared" si="29"/>
        <v>#N/A</v>
      </c>
      <c r="AL65" s="2" t="e">
        <f t="shared" si="29"/>
        <v>#N/A</v>
      </c>
      <c r="AQ65" s="33">
        <f ca="1">AS57-AR57</f>
        <v>43.329180086540333</v>
      </c>
      <c r="AY65" s="33">
        <f ca="1">BA57-AZ57</f>
        <v>39.047084107195559</v>
      </c>
      <c r="BG65" s="33">
        <f ca="1">BI57-BH57</f>
        <v>40.992399458821609</v>
      </c>
      <c r="BO65" s="33">
        <f ca="1">BQ57-BP57</f>
        <v>40.529181032688548</v>
      </c>
    </row>
    <row r="66" spans="2:74" x14ac:dyDescent="0.25">
      <c r="B66" s="4"/>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R66" s="33">
        <f ca="1">AT57</f>
        <v>85.95688552770504</v>
      </c>
      <c r="AZ66" s="33">
        <f ca="1">BB57</f>
        <v>63.263782942290618</v>
      </c>
      <c r="BH66" s="33">
        <f ca="1">BJ57</f>
        <v>45.858087567333442</v>
      </c>
      <c r="BP66" s="33">
        <f ca="1">BR57</f>
        <v>29.086400940892112</v>
      </c>
    </row>
    <row r="67" spans="2:74" x14ac:dyDescent="0.25">
      <c r="B67" s="4"/>
      <c r="D67" t="s">
        <v>41</v>
      </c>
      <c r="F67" t="s">
        <v>30</v>
      </c>
      <c r="G67" s="1">
        <f ca="1">G56/SUM(G78:G117)*100</f>
        <v>3.128368472844238</v>
      </c>
      <c r="H67" s="1">
        <f t="shared" ref="H67:AL67" ca="1" si="31">H56/SUM(H78:H117)*100</f>
        <v>5.1229430542982826</v>
      </c>
      <c r="I67" s="1">
        <f t="shared" ca="1" si="31"/>
        <v>3.1164095591710175</v>
      </c>
      <c r="J67" s="1">
        <f t="shared" ca="1" si="31"/>
        <v>5.0958818126752838</v>
      </c>
      <c r="K67" s="1">
        <f t="shared" ca="1" si="31"/>
        <v>3.1081688831607264</v>
      </c>
      <c r="L67" s="1">
        <f t="shared" ca="1" si="31"/>
        <v>5.0772343894439675</v>
      </c>
      <c r="M67" s="1" t="e">
        <f t="shared" ca="1" si="31"/>
        <v>#N/A</v>
      </c>
      <c r="N67" s="1" t="e">
        <f t="shared" ca="1" si="31"/>
        <v>#N/A</v>
      </c>
      <c r="O67" s="1">
        <f t="shared" ca="1" si="31"/>
        <v>2.1624169002742164</v>
      </c>
      <c r="P67" s="1">
        <f t="shared" ca="1" si="31"/>
        <v>3.9302410482494103</v>
      </c>
      <c r="Q67" s="1">
        <f t="shared" ca="1" si="31"/>
        <v>2.1532637028157451</v>
      </c>
      <c r="R67" s="1">
        <f t="shared" ca="1" si="31"/>
        <v>3.9053974028395215</v>
      </c>
      <c r="S67" s="1">
        <f t="shared" ca="1" si="31"/>
        <v>2.1469563962514049</v>
      </c>
      <c r="T67" s="1">
        <f t="shared" ca="1" si="31"/>
        <v>3.8882780859574293</v>
      </c>
      <c r="U67" s="1" t="e">
        <f t="shared" ca="1" si="31"/>
        <v>#N/A</v>
      </c>
      <c r="V67" s="1" t="e">
        <f t="shared" ca="1" si="31"/>
        <v>#N/A</v>
      </c>
      <c r="W67" s="1">
        <f t="shared" ca="1" si="31"/>
        <v>1.4696540110635752</v>
      </c>
      <c r="X67" s="1">
        <f ca="1">X56/SUM(X78:X117)*100</f>
        <v>3.337694552258093</v>
      </c>
      <c r="Y67" s="1">
        <f t="shared" ref="Y67:AE67" ca="1" si="32">Y56/SUM(Y78:Y117)*100</f>
        <v>1.461478881459789</v>
      </c>
      <c r="Z67" s="1">
        <f t="shared" ca="1" si="32"/>
        <v>3.3136707868964539</v>
      </c>
      <c r="AA67" s="1">
        <f t="shared" ca="1" si="32"/>
        <v>1.4558455441644624</v>
      </c>
      <c r="AB67" s="1">
        <f t="shared" ca="1" si="32"/>
        <v>3.297116434862303</v>
      </c>
      <c r="AC67" s="1" t="e">
        <f t="shared" ca="1" si="32"/>
        <v>#N/A</v>
      </c>
      <c r="AD67" s="1" t="e">
        <f t="shared" ca="1" si="32"/>
        <v>#N/A</v>
      </c>
      <c r="AE67" s="1">
        <f t="shared" ca="1" si="32"/>
        <v>0.86044769832686452</v>
      </c>
      <c r="AF67" s="1">
        <f t="shared" ca="1" si="31"/>
        <v>2.685361399604719</v>
      </c>
      <c r="AG67" s="1">
        <f t="shared" ca="1" si="31"/>
        <v>0.85156932759077297</v>
      </c>
      <c r="AH67" s="1">
        <f t="shared" ca="1" si="31"/>
        <v>2.6592710615067499</v>
      </c>
      <c r="AI67" s="1">
        <f t="shared" ca="1" si="31"/>
        <v>0.84545139926261625</v>
      </c>
      <c r="AJ67" s="1">
        <f t="shared" ca="1" si="31"/>
        <v>2.6412926707315267</v>
      </c>
      <c r="AK67" s="1" t="e">
        <f t="shared" ca="1" si="31"/>
        <v>#N/A</v>
      </c>
      <c r="AL67" s="1" t="e">
        <f t="shared" ca="1" si="31"/>
        <v>#N/A</v>
      </c>
      <c r="AR67" s="33">
        <f ca="1">AU57-AR66</f>
        <v>51.673031728063322</v>
      </c>
      <c r="AZ67" s="33">
        <f ca="1">BC57-AZ66</f>
        <v>46.73631275616755</v>
      </c>
      <c r="BH67" s="33">
        <f ca="1">BK57-BH66</f>
        <v>49.499230750955107</v>
      </c>
      <c r="BP67" s="33">
        <f ca="1">BS57-BP66</f>
        <v>49.537129012811484</v>
      </c>
    </row>
    <row r="68" spans="2:74" x14ac:dyDescent="0.25">
      <c r="B68" s="4"/>
      <c r="D68" t="s">
        <v>40</v>
      </c>
      <c r="F68" t="s">
        <v>30</v>
      </c>
      <c r="G68" s="1">
        <f ca="1">((G56/G65)-(G56/SUM(G78:G117)))*100</f>
        <v>2.4996711530336793</v>
      </c>
      <c r="H68" s="1">
        <f t="shared" ref="H68:AL68" ca="1" si="33">((H56/H65)-(H56/SUM(H78:H117)))*100</f>
        <v>4.093403025450213</v>
      </c>
      <c r="I68" s="1">
        <f t="shared" ca="1" si="33"/>
        <v>3.9995349219898917</v>
      </c>
      <c r="J68" s="1">
        <f t="shared" ca="1" si="33"/>
        <v>6.5399482581324913</v>
      </c>
      <c r="K68" s="1">
        <f t="shared" ca="1" si="33"/>
        <v>5.6276918267648846</v>
      </c>
      <c r="L68" s="1">
        <f t="shared" ca="1" si="33"/>
        <v>9.1929079628990973</v>
      </c>
      <c r="M68" s="1" t="e">
        <f t="shared" ca="1" si="33"/>
        <v>#N/A</v>
      </c>
      <c r="N68" s="1" t="e">
        <f t="shared" ca="1" si="33"/>
        <v>#N/A</v>
      </c>
      <c r="O68" s="1">
        <f t="shared" ca="1" si="33"/>
        <v>1.8019566736949728</v>
      </c>
      <c r="P68" s="1">
        <f t="shared" ca="1" si="33"/>
        <v>3.2750965298249701</v>
      </c>
      <c r="Q68" s="1">
        <f t="shared" ca="1" si="33"/>
        <v>2.8863741614979612</v>
      </c>
      <c r="R68" s="1">
        <f t="shared" ca="1" si="33"/>
        <v>5.2350476809675772</v>
      </c>
      <c r="S68" s="1">
        <f t="shared" ca="1" si="33"/>
        <v>4.063343822904943</v>
      </c>
      <c r="T68" s="1">
        <f t="shared" ca="1" si="33"/>
        <v>7.3589807272740257</v>
      </c>
      <c r="U68" s="1" t="e">
        <f t="shared" ca="1" si="33"/>
        <v>#N/A</v>
      </c>
      <c r="V68" s="1" t="e">
        <f t="shared" ca="1" si="33"/>
        <v>#N/A</v>
      </c>
      <c r="W68" s="1">
        <f t="shared" ca="1" si="33"/>
        <v>1.2754644679777316</v>
      </c>
      <c r="X68" s="1">
        <f ca="1">((X56/X65)-(X56/SUM(X78:X117)))*100</f>
        <v>2.896675526566427</v>
      </c>
      <c r="Y68" s="1">
        <f t="shared" ref="Y68:AE68" ca="1" si="34">((Y56/Y65)-(Y56/SUM(Y78:Y117)))*100</f>
        <v>2.0432432887241161</v>
      </c>
      <c r="Z68" s="1">
        <f t="shared" ca="1" si="34"/>
        <v>4.6327289995490917</v>
      </c>
      <c r="AA68" s="1">
        <f t="shared" ca="1" si="34"/>
        <v>2.8756976952465494</v>
      </c>
      <c r="AB68" s="1">
        <f t="shared" ca="1" si="34"/>
        <v>6.5127170740730405</v>
      </c>
      <c r="AC68" s="1" t="e">
        <f t="shared" ca="1" si="34"/>
        <v>#N/A</v>
      </c>
      <c r="AD68" s="1" t="e">
        <f t="shared" ca="1" si="34"/>
        <v>#N/A</v>
      </c>
      <c r="AE68" s="1">
        <f t="shared" ca="1" si="34"/>
        <v>0.8069503032056049</v>
      </c>
      <c r="AF68" s="1">
        <f t="shared" ca="1" si="33"/>
        <v>2.5184019898493362</v>
      </c>
      <c r="AG68" s="1">
        <f t="shared" ca="1" si="33"/>
        <v>1.2899026694507101</v>
      </c>
      <c r="AH68" s="1">
        <f t="shared" ca="1" si="33"/>
        <v>4.0280934621437909</v>
      </c>
      <c r="AI68" s="1">
        <f t="shared" ca="1" si="33"/>
        <v>1.811369379768462</v>
      </c>
      <c r="AJ68" s="1">
        <f t="shared" ca="1" si="33"/>
        <v>5.6589375461945677</v>
      </c>
      <c r="AK68" s="1" t="e">
        <f t="shared" ca="1" si="33"/>
        <v>#N/A</v>
      </c>
      <c r="AL68" s="1" t="e">
        <f t="shared" ca="1" si="33"/>
        <v>#N/A</v>
      </c>
      <c r="AS68" s="33" t="e">
        <f ca="1">AV57</f>
        <v>#N/A</v>
      </c>
      <c r="BA68" s="33" t="e">
        <f ca="1">BD57</f>
        <v>#N/A</v>
      </c>
      <c r="BI68" s="33" t="e">
        <f ca="1">BL57</f>
        <v>#N/A</v>
      </c>
      <c r="BQ68" s="33" t="e">
        <f ca="1">BT57</f>
        <v>#N/A</v>
      </c>
    </row>
    <row r="69" spans="2:74" x14ac:dyDescent="0.25">
      <c r="B69" s="4"/>
      <c r="D69" t="s">
        <v>44</v>
      </c>
      <c r="F69" t="s">
        <v>30</v>
      </c>
      <c r="G69" s="1">
        <f>-PV(G60,G59,G58)/G65*100</f>
        <v>1.719503574013145</v>
      </c>
      <c r="H69" s="1">
        <f t="shared" ref="H69:AL69" si="35">-PV(H60,H59,H58)/H65*100</f>
        <v>2.4717863876438964</v>
      </c>
      <c r="I69" s="1">
        <f t="shared" si="35"/>
        <v>1.7245999388133475</v>
      </c>
      <c r="J69" s="1">
        <f t="shared" si="35"/>
        <v>2.4791124120441861</v>
      </c>
      <c r="K69" s="1">
        <f t="shared" si="35"/>
        <v>1.7275459276526006</v>
      </c>
      <c r="L69" s="1">
        <f t="shared" si="35"/>
        <v>2.4833472710006141</v>
      </c>
      <c r="M69" s="1" t="e">
        <f t="shared" si="35"/>
        <v>#N/A</v>
      </c>
      <c r="N69" s="1" t="e">
        <f t="shared" si="35"/>
        <v>#N/A</v>
      </c>
      <c r="O69" s="1">
        <f t="shared" si="35"/>
        <v>1.4906069372631858</v>
      </c>
      <c r="P69" s="1">
        <f t="shared" si="35"/>
        <v>2.1427474723158304</v>
      </c>
      <c r="Q69" s="1">
        <f t="shared" si="35"/>
        <v>1.4910572086760747</v>
      </c>
      <c r="R69" s="1">
        <f t="shared" si="35"/>
        <v>2.1433947374718558</v>
      </c>
      <c r="S69" s="1">
        <f t="shared" si="35"/>
        <v>1.4907080513598538</v>
      </c>
      <c r="T69" s="1">
        <f t="shared" si="35"/>
        <v>2.1428928238297908</v>
      </c>
      <c r="U69" s="1" t="e">
        <f t="shared" si="35"/>
        <v>#N/A</v>
      </c>
      <c r="V69" s="1" t="e">
        <f t="shared" si="35"/>
        <v>#N/A</v>
      </c>
      <c r="W69" s="1">
        <f t="shared" si="35"/>
        <v>1.2559259462495305</v>
      </c>
      <c r="X69" s="1">
        <f>-PV(X60,X59,X58)/X65*100</f>
        <v>1.8053935477337</v>
      </c>
      <c r="Y69" s="1">
        <f t="shared" ref="Y69:AE69" si="36">-PV(Y60,Y59,Y58)/Y65*100</f>
        <v>1.2531829486082242</v>
      </c>
      <c r="Z69" s="1">
        <f t="shared" si="36"/>
        <v>1.8014504886243208</v>
      </c>
      <c r="AA69" s="1">
        <f t="shared" si="36"/>
        <v>1.2506950524128981</v>
      </c>
      <c r="AB69" s="1">
        <f t="shared" si="36"/>
        <v>1.7978741378435421</v>
      </c>
      <c r="AC69" s="1" t="e">
        <f t="shared" si="36"/>
        <v>#N/A</v>
      </c>
      <c r="AD69" s="1" t="e">
        <f t="shared" si="36"/>
        <v>#N/A</v>
      </c>
      <c r="AE69" s="1">
        <f t="shared" si="36"/>
        <v>0.88875237365734616</v>
      </c>
      <c r="AF69" s="1">
        <f t="shared" si="35"/>
        <v>1.2775815371324355</v>
      </c>
      <c r="AG69" s="1">
        <f t="shared" si="35"/>
        <v>0.88609308452347446</v>
      </c>
      <c r="AH69" s="1">
        <f t="shared" si="35"/>
        <v>1.2737588090024938</v>
      </c>
      <c r="AI69" s="1">
        <f t="shared" si="35"/>
        <v>0.88382449679267217</v>
      </c>
      <c r="AJ69" s="1">
        <f t="shared" si="35"/>
        <v>1.2704977141394669</v>
      </c>
      <c r="AK69" s="1" t="e">
        <f t="shared" si="35"/>
        <v>#N/A</v>
      </c>
      <c r="AL69" s="1" t="e">
        <f t="shared" si="35"/>
        <v>#N/A</v>
      </c>
      <c r="AS69" s="33" t="e">
        <f ca="1">AW57-AS68</f>
        <v>#N/A</v>
      </c>
      <c r="BA69" s="33" t="e">
        <f ca="1">BE57-BA68</f>
        <v>#N/A</v>
      </c>
      <c r="BI69" s="33" t="e">
        <f ca="1">BM57-BI68</f>
        <v>#N/A</v>
      </c>
      <c r="BQ69" s="33" t="e">
        <f ca="1">BU57-BQ68</f>
        <v>#N/A</v>
      </c>
    </row>
    <row r="70" spans="2:74" x14ac:dyDescent="0.25">
      <c r="B70" s="4"/>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N70" t="s">
        <v>56</v>
      </c>
      <c r="AO70" t="s">
        <v>57</v>
      </c>
      <c r="AP70" t="str">
        <f>H2</f>
        <v>Levelized Cost of electricity from large scale solar PV: United Kingdom</v>
      </c>
    </row>
    <row r="71" spans="2:74" x14ac:dyDescent="0.25">
      <c r="B71" s="4"/>
      <c r="D71" t="s">
        <v>45</v>
      </c>
      <c r="F71" t="s">
        <v>19</v>
      </c>
      <c r="G71" s="26">
        <f t="shared" ref="G71:N73" ca="1" si="37">G67/SUM(G$67:G$69)</f>
        <v>0.42577068112925426</v>
      </c>
      <c r="H71" s="26">
        <f t="shared" ca="1" si="37"/>
        <v>0.43830295974059957</v>
      </c>
      <c r="I71" s="26">
        <f t="shared" ca="1" si="37"/>
        <v>0.35251330813177362</v>
      </c>
      <c r="J71" s="26">
        <f t="shared" ca="1" si="37"/>
        <v>0.3610274585862604</v>
      </c>
      <c r="K71" s="26">
        <f t="shared" ca="1" si="37"/>
        <v>0.29705133240240023</v>
      </c>
      <c r="L71" s="26">
        <f t="shared" ca="1" si="37"/>
        <v>0.30305533375981214</v>
      </c>
      <c r="M71" s="26" t="e">
        <f t="shared" ca="1" si="37"/>
        <v>#N/A</v>
      </c>
      <c r="N71" s="26" t="e">
        <f t="shared" ca="1" si="37"/>
        <v>#N/A</v>
      </c>
      <c r="O71" s="26">
        <f t="shared" ref="O71:AL73" ca="1" si="38">O67/SUM(O$67:O$69)</f>
        <v>0.39641148044829383</v>
      </c>
      <c r="P71" s="26">
        <f t="shared" ca="1" si="38"/>
        <v>0.42043274393244345</v>
      </c>
      <c r="Q71" s="26">
        <f t="shared" ca="1" si="38"/>
        <v>0.32971432270990592</v>
      </c>
      <c r="R71" s="26">
        <f t="shared" ca="1" si="38"/>
        <v>0.34610535639426238</v>
      </c>
      <c r="S71" s="26">
        <f t="shared" ca="1" si="38"/>
        <v>0.27878900019769665</v>
      </c>
      <c r="T71" s="26">
        <f t="shared" ca="1" si="38"/>
        <v>0.29038342442631182</v>
      </c>
      <c r="U71" s="26" t="e">
        <f t="shared" ca="1" si="38"/>
        <v>#N/A</v>
      </c>
      <c r="V71" s="26" t="e">
        <f t="shared" ca="1" si="38"/>
        <v>#N/A</v>
      </c>
      <c r="W71" s="26">
        <f t="shared" ca="1" si="38"/>
        <v>0.36731759381970508</v>
      </c>
      <c r="X71" s="26">
        <f t="shared" ca="1" si="38"/>
        <v>0.4151483435697651</v>
      </c>
      <c r="Y71" s="26">
        <f t="shared" ca="1" si="38"/>
        <v>0.30716856367888418</v>
      </c>
      <c r="Z71" s="26">
        <f t="shared" ca="1" si="38"/>
        <v>0.33993862168473893</v>
      </c>
      <c r="AA71" s="26">
        <f t="shared" ca="1" si="38"/>
        <v>0.26079960547309194</v>
      </c>
      <c r="AB71" s="26">
        <f t="shared" ca="1" si="38"/>
        <v>0.28404544077031835</v>
      </c>
      <c r="AC71" s="26" t="e">
        <f t="shared" ca="1" si="38"/>
        <v>#N/A</v>
      </c>
      <c r="AD71" s="26" t="e">
        <f t="shared" ca="1" si="38"/>
        <v>#N/A</v>
      </c>
      <c r="AE71" s="26">
        <f t="shared" ca="1" si="38"/>
        <v>0.33661857560432806</v>
      </c>
      <c r="AF71" s="26">
        <f t="shared" ca="1" si="38"/>
        <v>0.41432163077594597</v>
      </c>
      <c r="AG71" s="26">
        <f t="shared" ca="1" si="38"/>
        <v>0.28127201386224016</v>
      </c>
      <c r="AH71" s="26">
        <f t="shared" ca="1" si="38"/>
        <v>0.33403213973580675</v>
      </c>
      <c r="AI71" s="26">
        <f t="shared" ca="1" si="38"/>
        <v>0.23878455292755002</v>
      </c>
      <c r="AJ71" s="26">
        <f t="shared" ca="1" si="38"/>
        <v>0.27597615246779433</v>
      </c>
      <c r="AK71" s="26" t="e">
        <f t="shared" ca="1" si="38"/>
        <v>#N/A</v>
      </c>
      <c r="AL71" s="26" t="e">
        <f t="shared" ca="1" si="38"/>
        <v>#N/A</v>
      </c>
      <c r="AO71" s="66" t="s">
        <v>3</v>
      </c>
      <c r="AQ71" s="70">
        <f>AP60</f>
        <v>2015</v>
      </c>
      <c r="AR71" s="66"/>
      <c r="AS71" s="66"/>
      <c r="AT71" s="66"/>
      <c r="AU71" s="66"/>
      <c r="AV71" s="66"/>
      <c r="AW71" s="66"/>
      <c r="AX71" s="66"/>
      <c r="AY71" s="70">
        <f>AX60</f>
        <v>2025</v>
      </c>
      <c r="AZ71" s="66"/>
      <c r="BA71" s="66"/>
      <c r="BB71" s="66"/>
      <c r="BC71" s="66"/>
      <c r="BD71" s="66"/>
      <c r="BE71" s="66"/>
      <c r="BF71" s="66"/>
      <c r="BG71" s="70">
        <f>BF60</f>
        <v>2035</v>
      </c>
      <c r="BH71" s="66"/>
      <c r="BI71" s="66"/>
      <c r="BJ71" s="66"/>
      <c r="BK71" s="66"/>
      <c r="BL71" s="66"/>
      <c r="BM71" s="66"/>
      <c r="BN71" s="66"/>
      <c r="BO71" s="66"/>
      <c r="BP71" s="66"/>
      <c r="BQ71" s="66"/>
      <c r="BR71" s="66"/>
      <c r="BS71" s="70">
        <f>BN60</f>
        <v>2050</v>
      </c>
      <c r="BT71" s="66"/>
      <c r="BU71" s="66"/>
    </row>
    <row r="72" spans="2:74" x14ac:dyDescent="0.25">
      <c r="B72" s="4"/>
      <c r="D72" t="s">
        <v>46</v>
      </c>
      <c r="F72" t="s">
        <v>19</v>
      </c>
      <c r="G72" s="26">
        <f t="shared" ca="1" si="37"/>
        <v>0.34020502976705741</v>
      </c>
      <c r="H72" s="26">
        <f t="shared" ca="1" si="37"/>
        <v>0.35021873998006164</v>
      </c>
      <c r="I72" s="26">
        <f t="shared" ca="1" si="37"/>
        <v>0.45240821514943963</v>
      </c>
      <c r="J72" s="26">
        <f t="shared" ca="1" si="37"/>
        <v>0.46333509796995487</v>
      </c>
      <c r="K72" s="26">
        <f t="shared" ca="1" si="37"/>
        <v>0.53784508446356549</v>
      </c>
      <c r="L72" s="26">
        <f t="shared" ca="1" si="37"/>
        <v>0.54871600899731643</v>
      </c>
      <c r="M72" s="26" t="e">
        <f t="shared" ca="1" si="37"/>
        <v>#N/A</v>
      </c>
      <c r="N72" s="26" t="e">
        <f t="shared" ca="1" si="37"/>
        <v>#N/A</v>
      </c>
      <c r="O72" s="26">
        <f t="shared" ca="1" si="38"/>
        <v>0.33033237607074045</v>
      </c>
      <c r="P72" s="26">
        <f t="shared" ca="1" si="38"/>
        <v>0.35034945790188976</v>
      </c>
      <c r="Q72" s="26">
        <f t="shared" ca="1" si="38"/>
        <v>0.44197043794552276</v>
      </c>
      <c r="R72" s="26">
        <f t="shared" ca="1" si="38"/>
        <v>0.46394204135150663</v>
      </c>
      <c r="S72" s="26">
        <f t="shared" ca="1" si="38"/>
        <v>0.52763789885302581</v>
      </c>
      <c r="T72" s="26">
        <f t="shared" ca="1" si="38"/>
        <v>0.54958158254950962</v>
      </c>
      <c r="U72" s="26" t="e">
        <f t="shared" ca="1" si="38"/>
        <v>#N/A</v>
      </c>
      <c r="V72" s="26" t="e">
        <f t="shared" ca="1" si="38"/>
        <v>#N/A</v>
      </c>
      <c r="W72" s="26">
        <f t="shared" ca="1" si="38"/>
        <v>0.31878288076869271</v>
      </c>
      <c r="X72" s="26">
        <f t="shared" ca="1" si="38"/>
        <v>0.36029361821007638</v>
      </c>
      <c r="Y72" s="26">
        <f t="shared" ca="1" si="38"/>
        <v>0.42944178955019313</v>
      </c>
      <c r="Z72" s="26">
        <f t="shared" ca="1" si="38"/>
        <v>0.47525647900002105</v>
      </c>
      <c r="AA72" s="26">
        <f t="shared" ca="1" si="38"/>
        <v>0.51515136848573329</v>
      </c>
      <c r="AB72" s="26">
        <f t="shared" ca="1" si="38"/>
        <v>0.56106832393218542</v>
      </c>
      <c r="AC72" s="26" t="e">
        <f t="shared" ca="1" si="38"/>
        <v>#N/A</v>
      </c>
      <c r="AD72" s="26" t="e">
        <f t="shared" ca="1" si="38"/>
        <v>#N/A</v>
      </c>
      <c r="AE72" s="26">
        <f t="shared" ca="1" si="38"/>
        <v>0.31568968361091904</v>
      </c>
      <c r="AF72" s="26">
        <f t="shared" ca="1" si="38"/>
        <v>0.38856163626145646</v>
      </c>
      <c r="AG72" s="26">
        <f t="shared" ca="1" si="38"/>
        <v>0.42605282948499179</v>
      </c>
      <c r="AH72" s="26">
        <f t="shared" ca="1" si="38"/>
        <v>0.50597048856438631</v>
      </c>
      <c r="AI72" s="26">
        <f t="shared" ca="1" si="38"/>
        <v>0.511593011628943</v>
      </c>
      <c r="AJ72" s="26">
        <f t="shared" ca="1" si="38"/>
        <v>0.59127556304534168</v>
      </c>
      <c r="AK72" s="26" t="e">
        <f t="shared" ca="1" si="38"/>
        <v>#N/A</v>
      </c>
      <c r="AL72" s="26" t="e">
        <f t="shared" ca="1" si="38"/>
        <v>#N/A</v>
      </c>
      <c r="AO72" s="34" t="s">
        <v>237</v>
      </c>
      <c r="AQ72" s="33">
        <f>AP61</f>
        <v>1</v>
      </c>
      <c r="AR72" s="33">
        <f>AQ61</f>
        <v>2</v>
      </c>
      <c r="AS72" s="33">
        <f>AR61</f>
        <v>3</v>
      </c>
      <c r="AT72" s="33"/>
      <c r="AU72" s="33">
        <v>1</v>
      </c>
      <c r="AV72" s="33">
        <v>2</v>
      </c>
      <c r="AW72" s="33">
        <v>3</v>
      </c>
      <c r="AX72" s="33"/>
      <c r="AY72" s="33">
        <f>AX61</f>
        <v>1</v>
      </c>
      <c r="AZ72" s="33">
        <f>AY61</f>
        <v>2</v>
      </c>
      <c r="BA72" s="33">
        <f>AZ61</f>
        <v>3</v>
      </c>
      <c r="BB72" s="33"/>
      <c r="BC72" s="33">
        <v>1</v>
      </c>
      <c r="BD72" s="33">
        <v>2</v>
      </c>
      <c r="BE72" s="33">
        <v>3</v>
      </c>
      <c r="BF72" s="33"/>
      <c r="BG72" s="33">
        <f>BF61</f>
        <v>1</v>
      </c>
      <c r="BH72" s="33">
        <f>BG61</f>
        <v>2</v>
      </c>
      <c r="BI72" s="33">
        <f>BH61</f>
        <v>3</v>
      </c>
      <c r="BJ72" s="33"/>
      <c r="BK72" s="33">
        <v>1</v>
      </c>
      <c r="BL72" s="33">
        <v>2</v>
      </c>
      <c r="BM72" s="33">
        <v>3</v>
      </c>
      <c r="BN72" s="33"/>
      <c r="BO72" s="33">
        <v>1</v>
      </c>
      <c r="BP72" s="33">
        <v>2</v>
      </c>
      <c r="BQ72" s="33">
        <v>3</v>
      </c>
      <c r="BR72" s="33"/>
      <c r="BS72" s="33">
        <f>BN61</f>
        <v>1</v>
      </c>
      <c r="BT72" s="33">
        <f>BO61</f>
        <v>2</v>
      </c>
      <c r="BU72" s="33">
        <f>BP61</f>
        <v>3</v>
      </c>
      <c r="BV72" s="33"/>
    </row>
    <row r="73" spans="2:74" x14ac:dyDescent="0.25">
      <c r="B73" s="4"/>
      <c r="D73" t="s">
        <v>47</v>
      </c>
      <c r="F73" t="s">
        <v>19</v>
      </c>
      <c r="G73" s="26">
        <f t="shared" ca="1" si="37"/>
        <v>0.23402428910368828</v>
      </c>
      <c r="H73" s="26">
        <f t="shared" ca="1" si="37"/>
        <v>0.2114783002793387</v>
      </c>
      <c r="I73" s="26">
        <f t="shared" ca="1" si="37"/>
        <v>0.19507847671878667</v>
      </c>
      <c r="J73" s="26">
        <f t="shared" ca="1" si="37"/>
        <v>0.17563744344378476</v>
      </c>
      <c r="K73" s="26">
        <f t="shared" ca="1" si="37"/>
        <v>0.16510358313403431</v>
      </c>
      <c r="L73" s="26">
        <f t="shared" ca="1" si="37"/>
        <v>0.14822865724287149</v>
      </c>
      <c r="M73" s="26" t="e">
        <f t="shared" ca="1" si="37"/>
        <v>#N/A</v>
      </c>
      <c r="N73" s="26" t="e">
        <f t="shared" ca="1" si="37"/>
        <v>#N/A</v>
      </c>
      <c r="O73" s="26">
        <f t="shared" ca="1" si="38"/>
        <v>0.27325614348096577</v>
      </c>
      <c r="P73" s="26">
        <f t="shared" ca="1" si="38"/>
        <v>0.22921779816566679</v>
      </c>
      <c r="Q73" s="26">
        <f t="shared" ca="1" si="38"/>
        <v>0.22831523934457135</v>
      </c>
      <c r="R73" s="26">
        <f t="shared" ca="1" si="38"/>
        <v>0.18995260225423116</v>
      </c>
      <c r="S73" s="26">
        <f t="shared" ca="1" si="38"/>
        <v>0.19357310094927752</v>
      </c>
      <c r="T73" s="26">
        <f t="shared" ca="1" si="38"/>
        <v>0.16003499302417867</v>
      </c>
      <c r="U73" s="26" t="e">
        <f t="shared" ca="1" si="38"/>
        <v>#N/A</v>
      </c>
      <c r="V73" s="26" t="e">
        <f t="shared" ca="1" si="38"/>
        <v>#N/A</v>
      </c>
      <c r="W73" s="26">
        <f t="shared" ca="1" si="38"/>
        <v>0.31389952541160215</v>
      </c>
      <c r="X73" s="26">
        <f t="shared" ca="1" si="38"/>
        <v>0.22455803822015835</v>
      </c>
      <c r="Y73" s="26">
        <f t="shared" ca="1" si="38"/>
        <v>0.26338964677092275</v>
      </c>
      <c r="Z73" s="26">
        <f t="shared" ca="1" si="38"/>
        <v>0.18480489931523994</v>
      </c>
      <c r="AA73" s="26">
        <f t="shared" ca="1" si="38"/>
        <v>0.22404902604117474</v>
      </c>
      <c r="AB73" s="26">
        <f t="shared" ca="1" si="38"/>
        <v>0.15488623529749637</v>
      </c>
      <c r="AC73" s="26" t="e">
        <f t="shared" ca="1" si="38"/>
        <v>#N/A</v>
      </c>
      <c r="AD73" s="26" t="e">
        <f t="shared" ca="1" si="38"/>
        <v>#N/A</v>
      </c>
      <c r="AE73" s="26">
        <f t="shared" ca="1" si="38"/>
        <v>0.34769174078475285</v>
      </c>
      <c r="AF73" s="26">
        <f t="shared" ca="1" si="38"/>
        <v>0.19711673296259752</v>
      </c>
      <c r="AG73" s="26">
        <f t="shared" ca="1" si="38"/>
        <v>0.29267515665276805</v>
      </c>
      <c r="AH73" s="26">
        <f t="shared" ca="1" si="38"/>
        <v>0.15999737169980699</v>
      </c>
      <c r="AI73" s="26">
        <f t="shared" ca="1" si="38"/>
        <v>0.24962243544350698</v>
      </c>
      <c r="AJ73" s="26">
        <f t="shared" ca="1" si="38"/>
        <v>0.13274828448686407</v>
      </c>
      <c r="AK73" s="26" t="e">
        <f t="shared" ca="1" si="38"/>
        <v>#N/A</v>
      </c>
      <c r="AL73" s="26" t="e">
        <f t="shared" ca="1" si="38"/>
        <v>#N/A</v>
      </c>
      <c r="AO73" t="s">
        <v>245</v>
      </c>
      <c r="AQ73" t="str">
        <f>VLOOKUP(AQ72,$G$4:$J$7,4,0)&amp;" "&amp;AP54</f>
        <v>5% WACC,  2015</v>
      </c>
      <c r="AR73" t="str">
        <f>VLOOKUP(AR72,$G$4:$J$7,4,0)&amp;" "&amp;AQ54</f>
        <v>7,5% WACC,  2015</v>
      </c>
      <c r="AS73" t="str">
        <f>VLOOKUP(AS72,$G$4:$J$7,4,0)&amp;" "&amp;AR54</f>
        <v>10% WACC,  2015</v>
      </c>
      <c r="AY73" t="str">
        <f>VLOOKUP(AY72,$G$4:$J$7,4,0)&amp;" "&amp;AZ54</f>
        <v>5% WACC,  2025</v>
      </c>
      <c r="AZ73" t="str">
        <f>VLOOKUP(AZ72,$G$4:$J$7,4,0)&amp;" "&amp;BA54</f>
        <v>7,5% WACC,  2025</v>
      </c>
      <c r="BA73" t="str">
        <f>VLOOKUP(BA72,$G$4:$J$7,4,0)&amp;" "&amp;BB54</f>
        <v>10% WACC,  2025</v>
      </c>
      <c r="BG73" t="str">
        <f>VLOOKUP(BG72,$G$4:$J$7,4,0)&amp;" "&amp;BJ54</f>
        <v>5% WACC,  2035</v>
      </c>
      <c r="BH73" t="str">
        <f>VLOOKUP(BH72,$G$4:$J$7,4,0)&amp;" "&amp;BK54</f>
        <v>7,5% WACC,  2035</v>
      </c>
      <c r="BI73" t="str">
        <f>VLOOKUP(BI72,$G$4:$J$7,4,0)&amp;" "&amp;BL54</f>
        <v>10% WACC,  2035</v>
      </c>
      <c r="BS73" t="str">
        <f>VLOOKUP(BS72,$G$4:$J$7,4,0)&amp;" "&amp;BY54</f>
        <v xml:space="preserve">5% WACC,  </v>
      </c>
      <c r="BT73" t="str">
        <f>VLOOKUP(BT72,$G$4:$J$7,4,0)&amp;" "&amp;BZ54</f>
        <v xml:space="preserve">7,5% WACC,  </v>
      </c>
      <c r="BU73" t="str">
        <f>VLOOKUP(BU72,$G$4:$J$7,4,0)&amp;" "&amp;CA54</f>
        <v xml:space="preserve">10% WACC,  </v>
      </c>
    </row>
    <row r="74" spans="2:74" x14ac:dyDescent="0.25">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O74" s="33" t="s">
        <v>32</v>
      </c>
      <c r="AQ74" s="33">
        <f t="shared" ref="AQ74:AS81" ca="1" si="39">AP62</f>
        <v>60.360067387105104</v>
      </c>
      <c r="AR74" s="33">
        <f t="shared" si="39"/>
        <v>0</v>
      </c>
      <c r="AS74" s="33">
        <f t="shared" si="39"/>
        <v>0</v>
      </c>
      <c r="AT74" s="33"/>
      <c r="AU74" s="33"/>
      <c r="AV74" s="33"/>
      <c r="AW74" s="33"/>
      <c r="AX74" s="33"/>
      <c r="AY74" s="33">
        <f t="shared" ref="AY74:BA81" ca="1" si="40">AX62</f>
        <v>44.812664899773978</v>
      </c>
      <c r="AZ74" s="33">
        <f t="shared" si="40"/>
        <v>0</v>
      </c>
      <c r="BA74" s="33">
        <f t="shared" si="40"/>
        <v>0</v>
      </c>
      <c r="BB74" s="33"/>
      <c r="BC74" s="33"/>
      <c r="BG74" s="33">
        <f t="shared" ref="BG74:BI81" ca="1" si="41">BF62</f>
        <v>32.86857995376424</v>
      </c>
      <c r="BH74" s="33">
        <f t="shared" si="41"/>
        <v>0</v>
      </c>
      <c r="BI74" s="33">
        <f t="shared" si="41"/>
        <v>0</v>
      </c>
      <c r="BJ74" s="33"/>
      <c r="BK74" s="33"/>
      <c r="BO74" s="33"/>
      <c r="BS74" s="33">
        <f t="shared" ref="BS74:BU81" ca="1" si="42">BN62</f>
        <v>20.998775332184337</v>
      </c>
      <c r="BT74" s="33">
        <f t="shared" si="42"/>
        <v>0</v>
      </c>
      <c r="BU74" s="33">
        <f t="shared" si="42"/>
        <v>0</v>
      </c>
      <c r="BV74" s="33"/>
    </row>
    <row r="75" spans="2:74" x14ac:dyDescent="0.25">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O75" s="33" t="s">
        <v>33</v>
      </c>
      <c r="AQ75" s="33">
        <f t="shared" ca="1" si="39"/>
        <v>35.657940832523423</v>
      </c>
      <c r="AR75" s="33">
        <f t="shared" si="39"/>
        <v>0</v>
      </c>
      <c r="AS75" s="33">
        <f t="shared" si="39"/>
        <v>0</v>
      </c>
      <c r="AT75" s="33"/>
      <c r="AU75" s="33"/>
      <c r="AV75" s="33"/>
      <c r="AW75" s="33"/>
      <c r="AX75" s="33"/>
      <c r="AY75" s="33">
        <f t="shared" ca="1" si="40"/>
        <v>31.981853789181628</v>
      </c>
      <c r="AZ75" s="33">
        <f t="shared" si="40"/>
        <v>0</v>
      </c>
      <c r="BA75" s="33">
        <f t="shared" si="40"/>
        <v>0</v>
      </c>
      <c r="BB75" s="33"/>
      <c r="BC75" s="33"/>
      <c r="BG75" s="33">
        <f t="shared" ca="1" si="41"/>
        <v>33.178078238411572</v>
      </c>
      <c r="BH75" s="33">
        <f t="shared" si="41"/>
        <v>0</v>
      </c>
      <c r="BI75" s="33">
        <f t="shared" si="41"/>
        <v>0</v>
      </c>
      <c r="BJ75" s="33"/>
      <c r="BK75" s="33"/>
      <c r="BO75" s="33"/>
      <c r="BS75" s="33">
        <f t="shared" ca="1" si="42"/>
        <v>32.245473239723687</v>
      </c>
      <c r="BT75" s="33">
        <f t="shared" si="42"/>
        <v>0</v>
      </c>
      <c r="BU75" s="33">
        <f t="shared" si="42"/>
        <v>0</v>
      </c>
      <c r="BV75" s="33"/>
    </row>
    <row r="76" spans="2:74" x14ac:dyDescent="0.25">
      <c r="D76" t="s">
        <v>3</v>
      </c>
      <c r="G76" t="s">
        <v>31</v>
      </c>
      <c r="H76" t="s">
        <v>31</v>
      </c>
      <c r="I76" t="s">
        <v>31</v>
      </c>
      <c r="J76" t="s">
        <v>31</v>
      </c>
      <c r="K76" t="s">
        <v>31</v>
      </c>
      <c r="L76" t="s">
        <v>31</v>
      </c>
      <c r="M76" t="s">
        <v>31</v>
      </c>
      <c r="N76" t="s">
        <v>31</v>
      </c>
      <c r="O76" t="s">
        <v>31</v>
      </c>
      <c r="P76" t="s">
        <v>31</v>
      </c>
      <c r="Q76" t="s">
        <v>31</v>
      </c>
      <c r="R76" t="s">
        <v>31</v>
      </c>
      <c r="S76" t="s">
        <v>31</v>
      </c>
      <c r="T76" t="s">
        <v>31</v>
      </c>
      <c r="U76" t="s">
        <v>31</v>
      </c>
      <c r="V76" t="s">
        <v>31</v>
      </c>
      <c r="W76" t="s">
        <v>31</v>
      </c>
      <c r="X76" t="s">
        <v>31</v>
      </c>
      <c r="Y76" t="s">
        <v>31</v>
      </c>
      <c r="Z76" t="s">
        <v>31</v>
      </c>
      <c r="AA76" t="s">
        <v>31</v>
      </c>
      <c r="AB76" t="s">
        <v>31</v>
      </c>
      <c r="AC76" t="s">
        <v>31</v>
      </c>
      <c r="AD76" t="s">
        <v>31</v>
      </c>
      <c r="AE76" t="s">
        <v>31</v>
      </c>
      <c r="AF76" t="s">
        <v>31</v>
      </c>
      <c r="AG76" t="s">
        <v>31</v>
      </c>
      <c r="AH76" t="s">
        <v>31</v>
      </c>
      <c r="AI76" t="s">
        <v>31</v>
      </c>
      <c r="AJ76" t="s">
        <v>31</v>
      </c>
      <c r="AK76" t="s">
        <v>31</v>
      </c>
      <c r="AL76" t="s">
        <v>31</v>
      </c>
      <c r="AO76" s="33" t="s">
        <v>32</v>
      </c>
      <c r="AQ76" s="33">
        <f t="shared" si="39"/>
        <v>0</v>
      </c>
      <c r="AR76" s="33">
        <f t="shared" ca="1" si="39"/>
        <v>72.625072410088521</v>
      </c>
      <c r="AS76" s="33">
        <f t="shared" si="39"/>
        <v>0</v>
      </c>
      <c r="AT76" s="33"/>
      <c r="AY76" s="33">
        <f t="shared" si="40"/>
        <v>0</v>
      </c>
      <c r="AZ76" s="33">
        <f t="shared" ca="1" si="40"/>
        <v>53.649660024611052</v>
      </c>
      <c r="BA76" s="33">
        <f t="shared" si="40"/>
        <v>0</v>
      </c>
      <c r="BB76" s="33"/>
      <c r="BG76" s="33">
        <f t="shared" si="41"/>
        <v>0</v>
      </c>
      <c r="BH76" s="33">
        <f t="shared" ca="1" si="41"/>
        <v>39.086190550877348</v>
      </c>
      <c r="BI76" s="33">
        <f t="shared" si="41"/>
        <v>0</v>
      </c>
      <c r="BJ76" s="33"/>
      <c r="BS76" s="33">
        <f t="shared" si="42"/>
        <v>0</v>
      </c>
      <c r="BT76" s="33">
        <f t="shared" ca="1" si="42"/>
        <v>24.871447145056131</v>
      </c>
      <c r="BU76" s="33">
        <f t="shared" si="42"/>
        <v>0</v>
      </c>
      <c r="BV76" s="33"/>
    </row>
    <row r="77" spans="2:74" x14ac:dyDescent="0.25">
      <c r="D77">
        <v>0</v>
      </c>
      <c r="AO77" s="33" t="s">
        <v>33</v>
      </c>
      <c r="AQ77" s="33">
        <f t="shared" si="39"/>
        <v>0</v>
      </c>
      <c r="AR77" s="33">
        <f t="shared" ca="1" si="39"/>
        <v>43.329180086540333</v>
      </c>
      <c r="AS77" s="33">
        <f t="shared" si="39"/>
        <v>0</v>
      </c>
      <c r="AT77" s="33"/>
      <c r="AY77" s="33">
        <f t="shared" si="40"/>
        <v>0</v>
      </c>
      <c r="AZ77" s="33">
        <f t="shared" ca="1" si="40"/>
        <v>39.047084107195559</v>
      </c>
      <c r="BA77" s="33">
        <f t="shared" si="40"/>
        <v>0</v>
      </c>
      <c r="BB77" s="33"/>
      <c r="BG77" s="33">
        <f t="shared" si="41"/>
        <v>0</v>
      </c>
      <c r="BH77" s="33">
        <f t="shared" ca="1" si="41"/>
        <v>40.992399458821609</v>
      </c>
      <c r="BI77" s="33">
        <f t="shared" si="41"/>
        <v>0</v>
      </c>
      <c r="BJ77" s="33"/>
      <c r="BS77" s="33">
        <f t="shared" si="42"/>
        <v>0</v>
      </c>
      <c r="BT77" s="33">
        <f t="shared" ca="1" si="42"/>
        <v>40.529181032688548</v>
      </c>
      <c r="BU77" s="33">
        <f t="shared" si="42"/>
        <v>0</v>
      </c>
      <c r="BV77" s="33"/>
    </row>
    <row r="78" spans="2:74" x14ac:dyDescent="0.25">
      <c r="D78">
        <f>D77+1</f>
        <v>1</v>
      </c>
      <c r="E78" s="5"/>
      <c r="G78" s="2">
        <f t="shared" ref="G78:V93" si="43">IF($D78-1&lt;G$59,G$62*(1-G$61)^($D78-$D$78),0)</f>
        <v>1150</v>
      </c>
      <c r="H78" s="2">
        <f t="shared" si="43"/>
        <v>800</v>
      </c>
      <c r="I78" s="2">
        <f t="shared" si="43"/>
        <v>1150</v>
      </c>
      <c r="J78" s="2">
        <f t="shared" si="43"/>
        <v>800</v>
      </c>
      <c r="K78" s="2">
        <f t="shared" si="43"/>
        <v>1150</v>
      </c>
      <c r="L78" s="2">
        <f t="shared" si="43"/>
        <v>800</v>
      </c>
      <c r="M78" s="2">
        <f t="shared" si="43"/>
        <v>1150</v>
      </c>
      <c r="N78" s="2">
        <f t="shared" si="43"/>
        <v>800</v>
      </c>
      <c r="O78" s="2">
        <f t="shared" si="43"/>
        <v>1150</v>
      </c>
      <c r="P78" s="2">
        <f t="shared" si="43"/>
        <v>800</v>
      </c>
      <c r="Q78" s="2">
        <f t="shared" si="43"/>
        <v>1150</v>
      </c>
      <c r="R78" s="2">
        <f t="shared" si="43"/>
        <v>800</v>
      </c>
      <c r="S78" s="2">
        <f t="shared" si="43"/>
        <v>1150</v>
      </c>
      <c r="T78" s="2">
        <f t="shared" si="43"/>
        <v>800</v>
      </c>
      <c r="U78" s="2">
        <f t="shared" si="43"/>
        <v>1150</v>
      </c>
      <c r="V78" s="2">
        <f t="shared" si="43"/>
        <v>800</v>
      </c>
      <c r="W78" s="2">
        <f t="shared" ref="W78:AL93" si="44">IF($D78-1&lt;W$59,W$62*(1-W$61)^($D78-$D$78),0)</f>
        <v>1150</v>
      </c>
      <c r="X78" s="2">
        <f t="shared" si="44"/>
        <v>800</v>
      </c>
      <c r="Y78" s="2">
        <f t="shared" si="44"/>
        <v>1150</v>
      </c>
      <c r="Z78" s="2">
        <f t="shared" si="44"/>
        <v>800</v>
      </c>
      <c r="AA78" s="2">
        <f t="shared" si="44"/>
        <v>1150</v>
      </c>
      <c r="AB78" s="2">
        <f t="shared" si="44"/>
        <v>800</v>
      </c>
      <c r="AC78" s="2">
        <f t="shared" si="44"/>
        <v>1150</v>
      </c>
      <c r="AD78" s="2">
        <f t="shared" si="44"/>
        <v>800</v>
      </c>
      <c r="AE78" s="2">
        <f t="shared" si="44"/>
        <v>1150</v>
      </c>
      <c r="AF78" s="2">
        <f t="shared" si="44"/>
        <v>800</v>
      </c>
      <c r="AG78" s="2">
        <f t="shared" si="44"/>
        <v>1150</v>
      </c>
      <c r="AH78" s="2">
        <f t="shared" si="44"/>
        <v>800</v>
      </c>
      <c r="AI78" s="2">
        <f t="shared" si="44"/>
        <v>1150</v>
      </c>
      <c r="AJ78" s="2">
        <f t="shared" si="44"/>
        <v>800</v>
      </c>
      <c r="AK78" s="2">
        <f t="shared" si="44"/>
        <v>1150</v>
      </c>
      <c r="AL78" s="2">
        <f t="shared" si="44"/>
        <v>800</v>
      </c>
      <c r="AO78" s="33" t="s">
        <v>32</v>
      </c>
      <c r="AQ78" s="33">
        <f t="shared" si="39"/>
        <v>0</v>
      </c>
      <c r="AR78" s="33">
        <f t="shared" si="39"/>
        <v>0</v>
      </c>
      <c r="AS78" s="33">
        <f t="shared" ca="1" si="39"/>
        <v>85.95688552770504</v>
      </c>
      <c r="AT78" s="33"/>
      <c r="AY78" s="33">
        <f t="shared" si="40"/>
        <v>0</v>
      </c>
      <c r="AZ78" s="33">
        <f t="shared" si="40"/>
        <v>0</v>
      </c>
      <c r="BA78" s="33">
        <f t="shared" ca="1" si="40"/>
        <v>63.263782942290618</v>
      </c>
      <c r="BB78" s="33"/>
      <c r="BG78" s="33">
        <f t="shared" si="41"/>
        <v>0</v>
      </c>
      <c r="BH78" s="33">
        <f t="shared" si="41"/>
        <v>0</v>
      </c>
      <c r="BI78" s="33">
        <f t="shared" ca="1" si="41"/>
        <v>45.858087567333442</v>
      </c>
      <c r="BJ78" s="33"/>
      <c r="BS78" s="33">
        <f t="shared" si="42"/>
        <v>0</v>
      </c>
      <c r="BT78" s="33">
        <f t="shared" si="42"/>
        <v>0</v>
      </c>
      <c r="BU78" s="33">
        <f t="shared" ca="1" si="42"/>
        <v>29.086400940892112</v>
      </c>
      <c r="BV78" s="33"/>
    </row>
    <row r="79" spans="2:74" x14ac:dyDescent="0.25">
      <c r="D79">
        <f t="shared" ref="D79:D117" si="45">D78+1</f>
        <v>2</v>
      </c>
      <c r="E79" s="5"/>
      <c r="G79" s="2">
        <f t="shared" si="43"/>
        <v>1147.7</v>
      </c>
      <c r="H79" s="2">
        <f t="shared" si="43"/>
        <v>798.4</v>
      </c>
      <c r="I79" s="2">
        <f t="shared" si="43"/>
        <v>1147.7</v>
      </c>
      <c r="J79" s="2">
        <f t="shared" si="43"/>
        <v>798.4</v>
      </c>
      <c r="K79" s="2">
        <f t="shared" si="43"/>
        <v>1147.7</v>
      </c>
      <c r="L79" s="2">
        <f t="shared" si="43"/>
        <v>798.4</v>
      </c>
      <c r="M79" s="2">
        <f t="shared" si="43"/>
        <v>1147.7</v>
      </c>
      <c r="N79" s="2">
        <f t="shared" si="43"/>
        <v>798.4</v>
      </c>
      <c r="O79" s="2">
        <f t="shared" si="43"/>
        <v>1147.7</v>
      </c>
      <c r="P79" s="2">
        <f t="shared" si="43"/>
        <v>798.4</v>
      </c>
      <c r="Q79" s="2">
        <f t="shared" si="43"/>
        <v>1147.7</v>
      </c>
      <c r="R79" s="2">
        <f t="shared" si="43"/>
        <v>798.4</v>
      </c>
      <c r="S79" s="2">
        <f t="shared" si="43"/>
        <v>1147.7</v>
      </c>
      <c r="T79" s="2">
        <f t="shared" si="43"/>
        <v>798.4</v>
      </c>
      <c r="U79" s="2">
        <f t="shared" si="43"/>
        <v>1147.7</v>
      </c>
      <c r="V79" s="2">
        <f t="shared" si="43"/>
        <v>798.4</v>
      </c>
      <c r="W79" s="2">
        <f t="shared" si="44"/>
        <v>1147.7</v>
      </c>
      <c r="X79" s="2">
        <f t="shared" si="44"/>
        <v>798.4</v>
      </c>
      <c r="Y79" s="2">
        <f t="shared" si="44"/>
        <v>1147.7</v>
      </c>
      <c r="Z79" s="2">
        <f t="shared" si="44"/>
        <v>798.4</v>
      </c>
      <c r="AA79" s="2">
        <f t="shared" si="44"/>
        <v>1147.7</v>
      </c>
      <c r="AB79" s="2">
        <f t="shared" si="44"/>
        <v>798.4</v>
      </c>
      <c r="AC79" s="2">
        <f t="shared" si="44"/>
        <v>1147.7</v>
      </c>
      <c r="AD79" s="2">
        <f t="shared" si="44"/>
        <v>798.4</v>
      </c>
      <c r="AE79" s="2">
        <f t="shared" si="44"/>
        <v>1147.7</v>
      </c>
      <c r="AF79" s="2">
        <f t="shared" si="44"/>
        <v>798.4</v>
      </c>
      <c r="AG79" s="2">
        <f t="shared" si="44"/>
        <v>1147.7</v>
      </c>
      <c r="AH79" s="2">
        <f t="shared" si="44"/>
        <v>798.4</v>
      </c>
      <c r="AI79" s="2">
        <f t="shared" si="44"/>
        <v>1147.7</v>
      </c>
      <c r="AJ79" s="2">
        <f t="shared" si="44"/>
        <v>798.4</v>
      </c>
      <c r="AK79" s="2">
        <f t="shared" si="44"/>
        <v>1147.7</v>
      </c>
      <c r="AL79" s="2">
        <f t="shared" si="44"/>
        <v>798.4</v>
      </c>
      <c r="AO79" s="33" t="s">
        <v>33</v>
      </c>
      <c r="AQ79" s="33">
        <f t="shared" si="39"/>
        <v>0</v>
      </c>
      <c r="AR79" s="33">
        <f t="shared" si="39"/>
        <v>0</v>
      </c>
      <c r="AS79" s="33">
        <f t="shared" ca="1" si="39"/>
        <v>51.673031728063322</v>
      </c>
      <c r="AT79" s="33"/>
      <c r="AY79" s="33">
        <f t="shared" si="40"/>
        <v>0</v>
      </c>
      <c r="AZ79" s="33">
        <f t="shared" si="40"/>
        <v>0</v>
      </c>
      <c r="BA79" s="33">
        <f t="shared" ca="1" si="40"/>
        <v>46.73631275616755</v>
      </c>
      <c r="BB79" s="33"/>
      <c r="BG79" s="33">
        <f t="shared" si="41"/>
        <v>0</v>
      </c>
      <c r="BH79" s="33">
        <f t="shared" si="41"/>
        <v>0</v>
      </c>
      <c r="BI79" s="33">
        <f t="shared" ca="1" si="41"/>
        <v>49.499230750955107</v>
      </c>
      <c r="BJ79" s="33"/>
      <c r="BS79" s="33">
        <f t="shared" si="42"/>
        <v>0</v>
      </c>
      <c r="BT79" s="33">
        <f t="shared" si="42"/>
        <v>0</v>
      </c>
      <c r="BU79" s="33">
        <f t="shared" ca="1" si="42"/>
        <v>49.537129012811484</v>
      </c>
      <c r="BV79" s="33"/>
    </row>
    <row r="80" spans="2:74" x14ac:dyDescent="0.25">
      <c r="D80">
        <f t="shared" si="45"/>
        <v>3</v>
      </c>
      <c r="E80" s="5"/>
      <c r="G80" s="2">
        <f t="shared" si="43"/>
        <v>1145.4046000000001</v>
      </c>
      <c r="H80" s="2">
        <f t="shared" si="43"/>
        <v>796.80319999999995</v>
      </c>
      <c r="I80" s="2">
        <f t="shared" si="43"/>
        <v>1145.4046000000001</v>
      </c>
      <c r="J80" s="2">
        <f t="shared" si="43"/>
        <v>796.80319999999995</v>
      </c>
      <c r="K80" s="2">
        <f t="shared" si="43"/>
        <v>1145.4046000000001</v>
      </c>
      <c r="L80" s="2">
        <f t="shared" si="43"/>
        <v>796.80319999999995</v>
      </c>
      <c r="M80" s="2">
        <f t="shared" si="43"/>
        <v>1145.4046000000001</v>
      </c>
      <c r="N80" s="2">
        <f t="shared" si="43"/>
        <v>796.80319999999995</v>
      </c>
      <c r="O80" s="2">
        <f t="shared" si="43"/>
        <v>1145.4046000000001</v>
      </c>
      <c r="P80" s="2">
        <f t="shared" si="43"/>
        <v>796.80319999999995</v>
      </c>
      <c r="Q80" s="2">
        <f t="shared" si="43"/>
        <v>1145.4046000000001</v>
      </c>
      <c r="R80" s="2">
        <f t="shared" si="43"/>
        <v>796.80319999999995</v>
      </c>
      <c r="S80" s="2">
        <f t="shared" si="43"/>
        <v>1145.4046000000001</v>
      </c>
      <c r="T80" s="2">
        <f t="shared" si="43"/>
        <v>796.80319999999995</v>
      </c>
      <c r="U80" s="2">
        <f t="shared" si="43"/>
        <v>1145.4046000000001</v>
      </c>
      <c r="V80" s="2">
        <f t="shared" si="43"/>
        <v>796.80319999999995</v>
      </c>
      <c r="W80" s="2">
        <f t="shared" si="44"/>
        <v>1145.4046000000001</v>
      </c>
      <c r="X80" s="2">
        <f t="shared" si="44"/>
        <v>796.80319999999995</v>
      </c>
      <c r="Y80" s="2">
        <f t="shared" si="44"/>
        <v>1145.4046000000001</v>
      </c>
      <c r="Z80" s="2">
        <f t="shared" si="44"/>
        <v>796.80319999999995</v>
      </c>
      <c r="AA80" s="2">
        <f t="shared" si="44"/>
        <v>1145.4046000000001</v>
      </c>
      <c r="AB80" s="2">
        <f t="shared" si="44"/>
        <v>796.80319999999995</v>
      </c>
      <c r="AC80" s="2">
        <f t="shared" si="44"/>
        <v>1145.4046000000001</v>
      </c>
      <c r="AD80" s="2">
        <f t="shared" si="44"/>
        <v>796.80319999999995</v>
      </c>
      <c r="AE80" s="2">
        <f t="shared" si="44"/>
        <v>1145.4046000000001</v>
      </c>
      <c r="AF80" s="2">
        <f t="shared" si="44"/>
        <v>796.80319999999995</v>
      </c>
      <c r="AG80" s="2">
        <f t="shared" si="44"/>
        <v>1145.4046000000001</v>
      </c>
      <c r="AH80" s="2">
        <f t="shared" si="44"/>
        <v>796.80319999999995</v>
      </c>
      <c r="AI80" s="2">
        <f t="shared" si="44"/>
        <v>1145.4046000000001</v>
      </c>
      <c r="AJ80" s="2">
        <f t="shared" si="44"/>
        <v>796.80319999999995</v>
      </c>
      <c r="AK80" s="2">
        <f t="shared" si="44"/>
        <v>1145.4046000000001</v>
      </c>
      <c r="AL80" s="2">
        <f t="shared" si="44"/>
        <v>796.80319999999995</v>
      </c>
      <c r="AO80" s="33" t="s">
        <v>32</v>
      </c>
      <c r="AQ80" s="33">
        <f t="shared" si="39"/>
        <v>0</v>
      </c>
      <c r="AR80" s="33">
        <f t="shared" si="39"/>
        <v>0</v>
      </c>
      <c r="AS80" s="33">
        <f t="shared" si="39"/>
        <v>0</v>
      </c>
      <c r="AT80" s="33"/>
      <c r="AY80" s="33">
        <f t="shared" si="40"/>
        <v>0</v>
      </c>
      <c r="AZ80" s="33">
        <f t="shared" si="40"/>
        <v>0</v>
      </c>
      <c r="BA80" s="33">
        <f t="shared" si="40"/>
        <v>0</v>
      </c>
      <c r="BB80" s="33"/>
      <c r="BG80" s="33">
        <f t="shared" si="41"/>
        <v>0</v>
      </c>
      <c r="BH80" s="33">
        <f t="shared" si="41"/>
        <v>0</v>
      </c>
      <c r="BI80" s="33">
        <f t="shared" si="41"/>
        <v>0</v>
      </c>
      <c r="BJ80" s="33"/>
      <c r="BS80" s="33">
        <f t="shared" si="42"/>
        <v>0</v>
      </c>
      <c r="BT80" s="33">
        <f t="shared" si="42"/>
        <v>0</v>
      </c>
      <c r="BU80" s="33">
        <f t="shared" si="42"/>
        <v>0</v>
      </c>
      <c r="BV80" s="33"/>
    </row>
    <row r="81" spans="4:80" x14ac:dyDescent="0.25">
      <c r="D81">
        <f t="shared" si="45"/>
        <v>4</v>
      </c>
      <c r="E81" s="5"/>
      <c r="G81" s="2">
        <f t="shared" si="43"/>
        <v>1143.1137908000001</v>
      </c>
      <c r="H81" s="2">
        <f t="shared" si="43"/>
        <v>795.20959360000006</v>
      </c>
      <c r="I81" s="2">
        <f t="shared" si="43"/>
        <v>1143.1137908000001</v>
      </c>
      <c r="J81" s="2">
        <f t="shared" si="43"/>
        <v>795.20959360000006</v>
      </c>
      <c r="K81" s="2">
        <f t="shared" si="43"/>
        <v>1143.1137908000001</v>
      </c>
      <c r="L81" s="2">
        <f t="shared" si="43"/>
        <v>795.20959360000006</v>
      </c>
      <c r="M81" s="2">
        <f t="shared" si="43"/>
        <v>1143.1137908000001</v>
      </c>
      <c r="N81" s="2">
        <f t="shared" si="43"/>
        <v>795.20959360000006</v>
      </c>
      <c r="O81" s="2">
        <f t="shared" si="43"/>
        <v>1143.1137908000001</v>
      </c>
      <c r="P81" s="2">
        <f t="shared" si="43"/>
        <v>795.20959360000006</v>
      </c>
      <c r="Q81" s="2">
        <f t="shared" si="43"/>
        <v>1143.1137908000001</v>
      </c>
      <c r="R81" s="2">
        <f t="shared" si="43"/>
        <v>795.20959360000006</v>
      </c>
      <c r="S81" s="2">
        <f t="shared" si="43"/>
        <v>1143.1137908000001</v>
      </c>
      <c r="T81" s="2">
        <f t="shared" si="43"/>
        <v>795.20959360000006</v>
      </c>
      <c r="U81" s="2">
        <f t="shared" si="43"/>
        <v>1143.1137908000001</v>
      </c>
      <c r="V81" s="2">
        <f t="shared" si="43"/>
        <v>795.20959360000006</v>
      </c>
      <c r="W81" s="2">
        <f t="shared" si="44"/>
        <v>1143.1137908000001</v>
      </c>
      <c r="X81" s="2">
        <f t="shared" si="44"/>
        <v>795.20959360000006</v>
      </c>
      <c r="Y81" s="2">
        <f t="shared" si="44"/>
        <v>1143.1137908000001</v>
      </c>
      <c r="Z81" s="2">
        <f t="shared" si="44"/>
        <v>795.20959360000006</v>
      </c>
      <c r="AA81" s="2">
        <f t="shared" si="44"/>
        <v>1143.1137908000001</v>
      </c>
      <c r="AB81" s="2">
        <f t="shared" si="44"/>
        <v>795.20959360000006</v>
      </c>
      <c r="AC81" s="2">
        <f t="shared" si="44"/>
        <v>1143.1137908000001</v>
      </c>
      <c r="AD81" s="2">
        <f t="shared" si="44"/>
        <v>795.20959360000006</v>
      </c>
      <c r="AE81" s="2">
        <f t="shared" si="44"/>
        <v>1143.1137908000001</v>
      </c>
      <c r="AF81" s="2">
        <f t="shared" si="44"/>
        <v>795.20959360000006</v>
      </c>
      <c r="AG81" s="2">
        <f t="shared" si="44"/>
        <v>1143.1137908000001</v>
      </c>
      <c r="AH81" s="2">
        <f t="shared" si="44"/>
        <v>795.20959360000006</v>
      </c>
      <c r="AI81" s="2">
        <f t="shared" si="44"/>
        <v>1143.1137908000001</v>
      </c>
      <c r="AJ81" s="2">
        <f t="shared" si="44"/>
        <v>795.20959360000006</v>
      </c>
      <c r="AK81" s="2">
        <f t="shared" si="44"/>
        <v>1143.1137908000001</v>
      </c>
      <c r="AL81" s="2">
        <f t="shared" si="44"/>
        <v>795.20959360000006</v>
      </c>
      <c r="AO81" s="33" t="s">
        <v>33</v>
      </c>
      <c r="AQ81" s="33">
        <f t="shared" si="39"/>
        <v>0</v>
      </c>
      <c r="AR81" s="33">
        <f t="shared" si="39"/>
        <v>0</v>
      </c>
      <c r="AS81" s="33">
        <f t="shared" si="39"/>
        <v>0</v>
      </c>
      <c r="AT81" s="33"/>
      <c r="AY81" s="33">
        <f t="shared" si="40"/>
        <v>0</v>
      </c>
      <c r="AZ81" s="33">
        <f t="shared" si="40"/>
        <v>0</v>
      </c>
      <c r="BA81" s="33">
        <f t="shared" si="40"/>
        <v>0</v>
      </c>
      <c r="BB81" s="33"/>
      <c r="BG81" s="33">
        <f t="shared" si="41"/>
        <v>0</v>
      </c>
      <c r="BH81" s="33">
        <f t="shared" si="41"/>
        <v>0</v>
      </c>
      <c r="BI81" s="33">
        <f t="shared" si="41"/>
        <v>0</v>
      </c>
      <c r="BJ81" s="33"/>
      <c r="BS81" s="33">
        <f t="shared" si="42"/>
        <v>0</v>
      </c>
      <c r="BT81" s="33">
        <f t="shared" si="42"/>
        <v>0</v>
      </c>
      <c r="BU81" s="33">
        <f t="shared" si="42"/>
        <v>0</v>
      </c>
      <c r="BV81" s="33"/>
    </row>
    <row r="82" spans="4:80" x14ac:dyDescent="0.25">
      <c r="D82">
        <f t="shared" si="45"/>
        <v>5</v>
      </c>
      <c r="E82" s="5"/>
      <c r="G82" s="2">
        <f t="shared" si="43"/>
        <v>1140.8275632184</v>
      </c>
      <c r="H82" s="2">
        <f t="shared" si="43"/>
        <v>793.61917441280002</v>
      </c>
      <c r="I82" s="2">
        <f t="shared" si="43"/>
        <v>1140.8275632184</v>
      </c>
      <c r="J82" s="2">
        <f t="shared" si="43"/>
        <v>793.61917441280002</v>
      </c>
      <c r="K82" s="2">
        <f t="shared" si="43"/>
        <v>1140.8275632184</v>
      </c>
      <c r="L82" s="2">
        <f t="shared" si="43"/>
        <v>793.61917441280002</v>
      </c>
      <c r="M82" s="2">
        <f t="shared" si="43"/>
        <v>1140.8275632184</v>
      </c>
      <c r="N82" s="2">
        <f t="shared" si="43"/>
        <v>793.61917441280002</v>
      </c>
      <c r="O82" s="2">
        <f t="shared" si="43"/>
        <v>1140.8275632184</v>
      </c>
      <c r="P82" s="2">
        <f t="shared" si="43"/>
        <v>793.61917441280002</v>
      </c>
      <c r="Q82" s="2">
        <f t="shared" si="43"/>
        <v>1140.8275632184</v>
      </c>
      <c r="R82" s="2">
        <f t="shared" si="43"/>
        <v>793.61917441280002</v>
      </c>
      <c r="S82" s="2">
        <f t="shared" si="43"/>
        <v>1140.8275632184</v>
      </c>
      <c r="T82" s="2">
        <f t="shared" si="43"/>
        <v>793.61917441280002</v>
      </c>
      <c r="U82" s="2">
        <f t="shared" si="43"/>
        <v>1140.8275632184</v>
      </c>
      <c r="V82" s="2">
        <f t="shared" si="43"/>
        <v>793.61917441280002</v>
      </c>
      <c r="W82" s="2">
        <f t="shared" si="44"/>
        <v>1140.8275632184</v>
      </c>
      <c r="X82" s="2">
        <f t="shared" si="44"/>
        <v>793.61917441280002</v>
      </c>
      <c r="Y82" s="2">
        <f t="shared" si="44"/>
        <v>1140.8275632184</v>
      </c>
      <c r="Z82" s="2">
        <f t="shared" si="44"/>
        <v>793.61917441280002</v>
      </c>
      <c r="AA82" s="2">
        <f t="shared" si="44"/>
        <v>1140.8275632184</v>
      </c>
      <c r="AB82" s="2">
        <f t="shared" si="44"/>
        <v>793.61917441280002</v>
      </c>
      <c r="AC82" s="2">
        <f t="shared" si="44"/>
        <v>1140.8275632184</v>
      </c>
      <c r="AD82" s="2">
        <f t="shared" si="44"/>
        <v>793.61917441280002</v>
      </c>
      <c r="AE82" s="2">
        <f t="shared" si="44"/>
        <v>1140.8275632184</v>
      </c>
      <c r="AF82" s="2">
        <f t="shared" si="44"/>
        <v>793.61917441280002</v>
      </c>
      <c r="AG82" s="2">
        <f t="shared" si="44"/>
        <v>1140.8275632184</v>
      </c>
      <c r="AH82" s="2">
        <f t="shared" si="44"/>
        <v>793.61917441280002</v>
      </c>
      <c r="AI82" s="2">
        <f t="shared" si="44"/>
        <v>1140.8275632184</v>
      </c>
      <c r="AJ82" s="2">
        <f t="shared" si="44"/>
        <v>793.61917441280002</v>
      </c>
      <c r="AK82" s="2">
        <f t="shared" si="44"/>
        <v>1140.8275632184</v>
      </c>
      <c r="AL82" s="2">
        <f t="shared" si="44"/>
        <v>793.61917441280002</v>
      </c>
    </row>
    <row r="83" spans="4:80" x14ac:dyDescent="0.25">
      <c r="D83">
        <f t="shared" si="45"/>
        <v>6</v>
      </c>
      <c r="E83" s="5"/>
      <c r="G83" s="2">
        <f t="shared" si="43"/>
        <v>1138.5459080919632</v>
      </c>
      <c r="H83" s="2">
        <f t="shared" si="43"/>
        <v>792.0319360639744</v>
      </c>
      <c r="I83" s="2">
        <f t="shared" si="43"/>
        <v>1138.5459080919632</v>
      </c>
      <c r="J83" s="2">
        <f t="shared" si="43"/>
        <v>792.0319360639744</v>
      </c>
      <c r="K83" s="2">
        <f t="shared" si="43"/>
        <v>1138.5459080919632</v>
      </c>
      <c r="L83" s="2">
        <f t="shared" si="43"/>
        <v>792.0319360639744</v>
      </c>
      <c r="M83" s="2">
        <f t="shared" si="43"/>
        <v>1138.5459080919632</v>
      </c>
      <c r="N83" s="2">
        <f t="shared" si="43"/>
        <v>792.0319360639744</v>
      </c>
      <c r="O83" s="2">
        <f t="shared" si="43"/>
        <v>1138.5459080919632</v>
      </c>
      <c r="P83" s="2">
        <f t="shared" si="43"/>
        <v>792.0319360639744</v>
      </c>
      <c r="Q83" s="2">
        <f t="shared" si="43"/>
        <v>1138.5459080919632</v>
      </c>
      <c r="R83" s="2">
        <f t="shared" si="43"/>
        <v>792.0319360639744</v>
      </c>
      <c r="S83" s="2">
        <f t="shared" si="43"/>
        <v>1138.5459080919632</v>
      </c>
      <c r="T83" s="2">
        <f t="shared" si="43"/>
        <v>792.0319360639744</v>
      </c>
      <c r="U83" s="2">
        <f t="shared" si="43"/>
        <v>1138.5459080919632</v>
      </c>
      <c r="V83" s="2">
        <f t="shared" si="43"/>
        <v>792.0319360639744</v>
      </c>
      <c r="W83" s="2">
        <f t="shared" si="44"/>
        <v>1138.5459080919632</v>
      </c>
      <c r="X83" s="2">
        <f t="shared" si="44"/>
        <v>792.0319360639744</v>
      </c>
      <c r="Y83" s="2">
        <f t="shared" si="44"/>
        <v>1138.5459080919632</v>
      </c>
      <c r="Z83" s="2">
        <f t="shared" si="44"/>
        <v>792.0319360639744</v>
      </c>
      <c r="AA83" s="2">
        <f t="shared" si="44"/>
        <v>1138.5459080919632</v>
      </c>
      <c r="AB83" s="2">
        <f t="shared" si="44"/>
        <v>792.0319360639744</v>
      </c>
      <c r="AC83" s="2">
        <f t="shared" si="44"/>
        <v>1138.5459080919632</v>
      </c>
      <c r="AD83" s="2">
        <f t="shared" si="44"/>
        <v>792.0319360639744</v>
      </c>
      <c r="AE83" s="2">
        <f t="shared" si="44"/>
        <v>1138.5459080919632</v>
      </c>
      <c r="AF83" s="2">
        <f t="shared" si="44"/>
        <v>792.0319360639744</v>
      </c>
      <c r="AG83" s="2">
        <f t="shared" si="44"/>
        <v>1138.5459080919632</v>
      </c>
      <c r="AH83" s="2">
        <f t="shared" si="44"/>
        <v>792.0319360639744</v>
      </c>
      <c r="AI83" s="2">
        <f t="shared" si="44"/>
        <v>1138.5459080919632</v>
      </c>
      <c r="AJ83" s="2">
        <f t="shared" si="44"/>
        <v>792.0319360639744</v>
      </c>
      <c r="AK83" s="2">
        <f t="shared" si="44"/>
        <v>1138.5459080919632</v>
      </c>
      <c r="AL83" s="2">
        <f t="shared" si="44"/>
        <v>792.0319360639744</v>
      </c>
      <c r="BY83" s="33"/>
      <c r="BZ83" s="33"/>
      <c r="CA83" s="33"/>
      <c r="CB83" s="33"/>
    </row>
    <row r="84" spans="4:80" x14ac:dyDescent="0.25">
      <c r="D84">
        <f t="shared" si="45"/>
        <v>7</v>
      </c>
      <c r="E84" s="5"/>
      <c r="G84" s="2">
        <f t="shared" si="43"/>
        <v>1136.2688162757793</v>
      </c>
      <c r="H84" s="2">
        <f t="shared" si="43"/>
        <v>790.4478721918465</v>
      </c>
      <c r="I84" s="2">
        <f t="shared" si="43"/>
        <v>1136.2688162757793</v>
      </c>
      <c r="J84" s="2">
        <f t="shared" si="43"/>
        <v>790.4478721918465</v>
      </c>
      <c r="K84" s="2">
        <f t="shared" si="43"/>
        <v>1136.2688162757793</v>
      </c>
      <c r="L84" s="2">
        <f t="shared" si="43"/>
        <v>790.4478721918465</v>
      </c>
      <c r="M84" s="2">
        <f t="shared" si="43"/>
        <v>1136.2688162757793</v>
      </c>
      <c r="N84" s="2">
        <f t="shared" si="43"/>
        <v>790.4478721918465</v>
      </c>
      <c r="O84" s="2">
        <f t="shared" si="43"/>
        <v>1136.2688162757793</v>
      </c>
      <c r="P84" s="2">
        <f t="shared" si="43"/>
        <v>790.4478721918465</v>
      </c>
      <c r="Q84" s="2">
        <f t="shared" si="43"/>
        <v>1136.2688162757793</v>
      </c>
      <c r="R84" s="2">
        <f t="shared" si="43"/>
        <v>790.4478721918465</v>
      </c>
      <c r="S84" s="2">
        <f t="shared" si="43"/>
        <v>1136.2688162757793</v>
      </c>
      <c r="T84" s="2">
        <f t="shared" si="43"/>
        <v>790.4478721918465</v>
      </c>
      <c r="U84" s="2">
        <f t="shared" si="43"/>
        <v>1136.2688162757793</v>
      </c>
      <c r="V84" s="2">
        <f t="shared" si="43"/>
        <v>790.4478721918465</v>
      </c>
      <c r="W84" s="2">
        <f t="shared" si="44"/>
        <v>1136.2688162757793</v>
      </c>
      <c r="X84" s="2">
        <f t="shared" si="44"/>
        <v>790.4478721918465</v>
      </c>
      <c r="Y84" s="2">
        <f t="shared" si="44"/>
        <v>1136.2688162757793</v>
      </c>
      <c r="Z84" s="2">
        <f t="shared" si="44"/>
        <v>790.4478721918465</v>
      </c>
      <c r="AA84" s="2">
        <f t="shared" si="44"/>
        <v>1136.2688162757793</v>
      </c>
      <c r="AB84" s="2">
        <f t="shared" si="44"/>
        <v>790.4478721918465</v>
      </c>
      <c r="AC84" s="2">
        <f t="shared" si="44"/>
        <v>1136.2688162757793</v>
      </c>
      <c r="AD84" s="2">
        <f t="shared" si="44"/>
        <v>790.4478721918465</v>
      </c>
      <c r="AE84" s="2">
        <f t="shared" si="44"/>
        <v>1136.2688162757793</v>
      </c>
      <c r="AF84" s="2">
        <f t="shared" si="44"/>
        <v>790.4478721918465</v>
      </c>
      <c r="AG84" s="2">
        <f t="shared" si="44"/>
        <v>1136.2688162757793</v>
      </c>
      <c r="AH84" s="2">
        <f t="shared" si="44"/>
        <v>790.4478721918465</v>
      </c>
      <c r="AI84" s="2">
        <f t="shared" si="44"/>
        <v>1136.2688162757793</v>
      </c>
      <c r="AJ84" s="2">
        <f t="shared" si="44"/>
        <v>790.4478721918465</v>
      </c>
      <c r="AK84" s="2">
        <f t="shared" si="44"/>
        <v>1136.2688162757793</v>
      </c>
      <c r="AL84" s="2">
        <f t="shared" si="44"/>
        <v>790.4478721918465</v>
      </c>
    </row>
    <row r="85" spans="4:80" x14ac:dyDescent="0.25">
      <c r="D85">
        <f t="shared" si="45"/>
        <v>8</v>
      </c>
      <c r="E85" s="5"/>
      <c r="G85" s="2">
        <f t="shared" si="43"/>
        <v>1133.9962786432277</v>
      </c>
      <c r="H85" s="2">
        <f t="shared" si="43"/>
        <v>788.86697644746278</v>
      </c>
      <c r="I85" s="2">
        <f t="shared" si="43"/>
        <v>1133.9962786432277</v>
      </c>
      <c r="J85" s="2">
        <f t="shared" si="43"/>
        <v>788.86697644746278</v>
      </c>
      <c r="K85" s="2">
        <f t="shared" si="43"/>
        <v>1133.9962786432277</v>
      </c>
      <c r="L85" s="2">
        <f t="shared" si="43"/>
        <v>788.86697644746278</v>
      </c>
      <c r="M85" s="2">
        <f t="shared" si="43"/>
        <v>1133.9962786432277</v>
      </c>
      <c r="N85" s="2">
        <f t="shared" si="43"/>
        <v>788.86697644746278</v>
      </c>
      <c r="O85" s="2">
        <f t="shared" si="43"/>
        <v>1133.9962786432277</v>
      </c>
      <c r="P85" s="2">
        <f t="shared" si="43"/>
        <v>788.86697644746278</v>
      </c>
      <c r="Q85" s="2">
        <f t="shared" si="43"/>
        <v>1133.9962786432277</v>
      </c>
      <c r="R85" s="2">
        <f t="shared" si="43"/>
        <v>788.86697644746278</v>
      </c>
      <c r="S85" s="2">
        <f t="shared" si="43"/>
        <v>1133.9962786432277</v>
      </c>
      <c r="T85" s="2">
        <f t="shared" si="43"/>
        <v>788.86697644746278</v>
      </c>
      <c r="U85" s="2">
        <f t="shared" si="43"/>
        <v>1133.9962786432277</v>
      </c>
      <c r="V85" s="2">
        <f t="shared" si="43"/>
        <v>788.86697644746278</v>
      </c>
      <c r="W85" s="2">
        <f t="shared" si="44"/>
        <v>1133.9962786432277</v>
      </c>
      <c r="X85" s="2">
        <f t="shared" si="44"/>
        <v>788.86697644746278</v>
      </c>
      <c r="Y85" s="2">
        <f t="shared" si="44"/>
        <v>1133.9962786432277</v>
      </c>
      <c r="Z85" s="2">
        <f t="shared" si="44"/>
        <v>788.86697644746278</v>
      </c>
      <c r="AA85" s="2">
        <f t="shared" si="44"/>
        <v>1133.9962786432277</v>
      </c>
      <c r="AB85" s="2">
        <f t="shared" si="44"/>
        <v>788.86697644746278</v>
      </c>
      <c r="AC85" s="2">
        <f t="shared" si="44"/>
        <v>1133.9962786432277</v>
      </c>
      <c r="AD85" s="2">
        <f t="shared" si="44"/>
        <v>788.86697644746278</v>
      </c>
      <c r="AE85" s="2">
        <f t="shared" si="44"/>
        <v>1133.9962786432277</v>
      </c>
      <c r="AF85" s="2">
        <f t="shared" si="44"/>
        <v>788.86697644746278</v>
      </c>
      <c r="AG85" s="2">
        <f t="shared" si="44"/>
        <v>1133.9962786432277</v>
      </c>
      <c r="AH85" s="2">
        <f t="shared" si="44"/>
        <v>788.86697644746278</v>
      </c>
      <c r="AI85" s="2">
        <f t="shared" si="44"/>
        <v>1133.9962786432277</v>
      </c>
      <c r="AJ85" s="2">
        <f t="shared" si="44"/>
        <v>788.86697644746278</v>
      </c>
      <c r="AK85" s="2">
        <f t="shared" si="44"/>
        <v>1133.9962786432277</v>
      </c>
      <c r="AL85" s="2">
        <f t="shared" si="44"/>
        <v>788.86697644746278</v>
      </c>
    </row>
    <row r="86" spans="4:80" x14ac:dyDescent="0.25">
      <c r="D86">
        <f t="shared" si="45"/>
        <v>9</v>
      </c>
      <c r="E86" s="5"/>
      <c r="G86" s="2">
        <f t="shared" si="43"/>
        <v>1131.7282860859414</v>
      </c>
      <c r="H86" s="2">
        <f t="shared" si="43"/>
        <v>787.28924249456793</v>
      </c>
      <c r="I86" s="2">
        <f t="shared" si="43"/>
        <v>1131.7282860859414</v>
      </c>
      <c r="J86" s="2">
        <f t="shared" si="43"/>
        <v>787.28924249456793</v>
      </c>
      <c r="K86" s="2">
        <f t="shared" si="43"/>
        <v>1131.7282860859414</v>
      </c>
      <c r="L86" s="2">
        <f t="shared" si="43"/>
        <v>787.28924249456793</v>
      </c>
      <c r="M86" s="2">
        <f t="shared" si="43"/>
        <v>1131.7282860859414</v>
      </c>
      <c r="N86" s="2">
        <f t="shared" si="43"/>
        <v>787.28924249456793</v>
      </c>
      <c r="O86" s="2">
        <f t="shared" si="43"/>
        <v>1131.7282860859414</v>
      </c>
      <c r="P86" s="2">
        <f t="shared" si="43"/>
        <v>787.28924249456793</v>
      </c>
      <c r="Q86" s="2">
        <f t="shared" si="43"/>
        <v>1131.7282860859414</v>
      </c>
      <c r="R86" s="2">
        <f t="shared" si="43"/>
        <v>787.28924249456793</v>
      </c>
      <c r="S86" s="2">
        <f t="shared" si="43"/>
        <v>1131.7282860859414</v>
      </c>
      <c r="T86" s="2">
        <f t="shared" si="43"/>
        <v>787.28924249456793</v>
      </c>
      <c r="U86" s="2">
        <f t="shared" si="43"/>
        <v>1131.7282860859414</v>
      </c>
      <c r="V86" s="2">
        <f t="shared" si="43"/>
        <v>787.28924249456793</v>
      </c>
      <c r="W86" s="2">
        <f t="shared" si="44"/>
        <v>1131.7282860859414</v>
      </c>
      <c r="X86" s="2">
        <f t="shared" si="44"/>
        <v>787.28924249456793</v>
      </c>
      <c r="Y86" s="2">
        <f t="shared" si="44"/>
        <v>1131.7282860859414</v>
      </c>
      <c r="Z86" s="2">
        <f t="shared" si="44"/>
        <v>787.28924249456793</v>
      </c>
      <c r="AA86" s="2">
        <f t="shared" si="44"/>
        <v>1131.7282860859414</v>
      </c>
      <c r="AB86" s="2">
        <f t="shared" si="44"/>
        <v>787.28924249456793</v>
      </c>
      <c r="AC86" s="2">
        <f t="shared" si="44"/>
        <v>1131.7282860859414</v>
      </c>
      <c r="AD86" s="2">
        <f t="shared" si="44"/>
        <v>787.28924249456793</v>
      </c>
      <c r="AE86" s="2">
        <f t="shared" si="44"/>
        <v>1131.7282860859414</v>
      </c>
      <c r="AF86" s="2">
        <f t="shared" si="44"/>
        <v>787.28924249456793</v>
      </c>
      <c r="AG86" s="2">
        <f t="shared" si="44"/>
        <v>1131.7282860859414</v>
      </c>
      <c r="AH86" s="2">
        <f t="shared" si="44"/>
        <v>787.28924249456793</v>
      </c>
      <c r="AI86" s="2">
        <f t="shared" si="44"/>
        <v>1131.7282860859414</v>
      </c>
      <c r="AJ86" s="2">
        <f t="shared" si="44"/>
        <v>787.28924249456793</v>
      </c>
      <c r="AK86" s="2">
        <f t="shared" si="44"/>
        <v>1131.7282860859414</v>
      </c>
      <c r="AL86" s="2">
        <f t="shared" si="44"/>
        <v>787.28924249456793</v>
      </c>
    </row>
    <row r="87" spans="4:80" x14ac:dyDescent="0.25">
      <c r="D87">
        <f t="shared" si="45"/>
        <v>10</v>
      </c>
      <c r="E87" s="5"/>
      <c r="G87" s="2">
        <f t="shared" si="43"/>
        <v>1129.4648295137695</v>
      </c>
      <c r="H87" s="2">
        <f t="shared" si="43"/>
        <v>785.71466400957877</v>
      </c>
      <c r="I87" s="2">
        <f t="shared" si="43"/>
        <v>1129.4648295137695</v>
      </c>
      <c r="J87" s="2">
        <f t="shared" si="43"/>
        <v>785.71466400957877</v>
      </c>
      <c r="K87" s="2">
        <f t="shared" si="43"/>
        <v>1129.4648295137695</v>
      </c>
      <c r="L87" s="2">
        <f t="shared" si="43"/>
        <v>785.71466400957877</v>
      </c>
      <c r="M87" s="2">
        <f t="shared" si="43"/>
        <v>1129.4648295137695</v>
      </c>
      <c r="N87" s="2">
        <f t="shared" si="43"/>
        <v>785.71466400957877</v>
      </c>
      <c r="O87" s="2">
        <f t="shared" si="43"/>
        <v>1129.4648295137695</v>
      </c>
      <c r="P87" s="2">
        <f t="shared" si="43"/>
        <v>785.71466400957877</v>
      </c>
      <c r="Q87" s="2">
        <f t="shared" si="43"/>
        <v>1129.4648295137695</v>
      </c>
      <c r="R87" s="2">
        <f t="shared" si="43"/>
        <v>785.71466400957877</v>
      </c>
      <c r="S87" s="2">
        <f t="shared" si="43"/>
        <v>1129.4648295137695</v>
      </c>
      <c r="T87" s="2">
        <f t="shared" si="43"/>
        <v>785.71466400957877</v>
      </c>
      <c r="U87" s="2">
        <f t="shared" si="43"/>
        <v>1129.4648295137695</v>
      </c>
      <c r="V87" s="2">
        <f t="shared" si="43"/>
        <v>785.71466400957877</v>
      </c>
      <c r="W87" s="2">
        <f t="shared" si="44"/>
        <v>1129.4648295137695</v>
      </c>
      <c r="X87" s="2">
        <f t="shared" si="44"/>
        <v>785.71466400957877</v>
      </c>
      <c r="Y87" s="2">
        <f t="shared" si="44"/>
        <v>1129.4648295137695</v>
      </c>
      <c r="Z87" s="2">
        <f t="shared" si="44"/>
        <v>785.71466400957877</v>
      </c>
      <c r="AA87" s="2">
        <f t="shared" si="44"/>
        <v>1129.4648295137695</v>
      </c>
      <c r="AB87" s="2">
        <f t="shared" si="44"/>
        <v>785.71466400957877</v>
      </c>
      <c r="AC87" s="2">
        <f t="shared" si="44"/>
        <v>1129.4648295137695</v>
      </c>
      <c r="AD87" s="2">
        <f t="shared" si="44"/>
        <v>785.71466400957877</v>
      </c>
      <c r="AE87" s="2">
        <f t="shared" si="44"/>
        <v>1129.4648295137695</v>
      </c>
      <c r="AF87" s="2">
        <f t="shared" si="44"/>
        <v>785.71466400957877</v>
      </c>
      <c r="AG87" s="2">
        <f t="shared" si="44"/>
        <v>1129.4648295137695</v>
      </c>
      <c r="AH87" s="2">
        <f t="shared" si="44"/>
        <v>785.71466400957877</v>
      </c>
      <c r="AI87" s="2">
        <f t="shared" si="44"/>
        <v>1129.4648295137695</v>
      </c>
      <c r="AJ87" s="2">
        <f t="shared" si="44"/>
        <v>785.71466400957877</v>
      </c>
      <c r="AK87" s="2">
        <f t="shared" si="44"/>
        <v>1129.4648295137695</v>
      </c>
      <c r="AL87" s="2">
        <f t="shared" si="44"/>
        <v>785.71466400957877</v>
      </c>
    </row>
    <row r="88" spans="4:80" x14ac:dyDescent="0.25">
      <c r="D88">
        <f t="shared" si="45"/>
        <v>11</v>
      </c>
      <c r="E88" s="5"/>
      <c r="G88" s="2">
        <f t="shared" si="43"/>
        <v>1127.205899854742</v>
      </c>
      <c r="H88" s="2">
        <f t="shared" si="43"/>
        <v>784.14323468155965</v>
      </c>
      <c r="I88" s="2">
        <f t="shared" si="43"/>
        <v>1127.205899854742</v>
      </c>
      <c r="J88" s="2">
        <f t="shared" si="43"/>
        <v>784.14323468155965</v>
      </c>
      <c r="K88" s="2">
        <f t="shared" si="43"/>
        <v>1127.205899854742</v>
      </c>
      <c r="L88" s="2">
        <f t="shared" si="43"/>
        <v>784.14323468155965</v>
      </c>
      <c r="M88" s="2">
        <f t="shared" si="43"/>
        <v>1127.205899854742</v>
      </c>
      <c r="N88" s="2">
        <f t="shared" si="43"/>
        <v>784.14323468155965</v>
      </c>
      <c r="O88" s="2">
        <f t="shared" si="43"/>
        <v>1127.205899854742</v>
      </c>
      <c r="P88" s="2">
        <f t="shared" si="43"/>
        <v>784.14323468155965</v>
      </c>
      <c r="Q88" s="2">
        <f t="shared" si="43"/>
        <v>1127.205899854742</v>
      </c>
      <c r="R88" s="2">
        <f t="shared" si="43"/>
        <v>784.14323468155965</v>
      </c>
      <c r="S88" s="2">
        <f t="shared" si="43"/>
        <v>1127.205899854742</v>
      </c>
      <c r="T88" s="2">
        <f t="shared" si="43"/>
        <v>784.14323468155965</v>
      </c>
      <c r="U88" s="2">
        <f t="shared" si="43"/>
        <v>1127.205899854742</v>
      </c>
      <c r="V88" s="2">
        <f t="shared" si="43"/>
        <v>784.14323468155965</v>
      </c>
      <c r="W88" s="2">
        <f t="shared" si="44"/>
        <v>1127.205899854742</v>
      </c>
      <c r="X88" s="2">
        <f t="shared" si="44"/>
        <v>784.14323468155965</v>
      </c>
      <c r="Y88" s="2">
        <f t="shared" si="44"/>
        <v>1127.205899854742</v>
      </c>
      <c r="Z88" s="2">
        <f t="shared" si="44"/>
        <v>784.14323468155965</v>
      </c>
      <c r="AA88" s="2">
        <f t="shared" si="44"/>
        <v>1127.205899854742</v>
      </c>
      <c r="AB88" s="2">
        <f t="shared" si="44"/>
        <v>784.14323468155965</v>
      </c>
      <c r="AC88" s="2">
        <f t="shared" si="44"/>
        <v>1127.205899854742</v>
      </c>
      <c r="AD88" s="2">
        <f t="shared" si="44"/>
        <v>784.14323468155965</v>
      </c>
      <c r="AE88" s="2">
        <f t="shared" si="44"/>
        <v>1127.205899854742</v>
      </c>
      <c r="AF88" s="2">
        <f t="shared" si="44"/>
        <v>784.14323468155965</v>
      </c>
      <c r="AG88" s="2">
        <f t="shared" si="44"/>
        <v>1127.205899854742</v>
      </c>
      <c r="AH88" s="2">
        <f t="shared" si="44"/>
        <v>784.14323468155965</v>
      </c>
      <c r="AI88" s="2">
        <f t="shared" si="44"/>
        <v>1127.205899854742</v>
      </c>
      <c r="AJ88" s="2">
        <f t="shared" si="44"/>
        <v>784.14323468155965</v>
      </c>
      <c r="AK88" s="2">
        <f t="shared" si="44"/>
        <v>1127.205899854742</v>
      </c>
      <c r="AL88" s="2">
        <f t="shared" si="44"/>
        <v>784.14323468155965</v>
      </c>
    </row>
    <row r="89" spans="4:80" x14ac:dyDescent="0.25">
      <c r="D89">
        <f t="shared" si="45"/>
        <v>12</v>
      </c>
      <c r="E89" s="5"/>
      <c r="G89" s="2">
        <f t="shared" si="43"/>
        <v>1124.9514880550323</v>
      </c>
      <c r="H89" s="2">
        <f t="shared" si="43"/>
        <v>782.57494821219643</v>
      </c>
      <c r="I89" s="2">
        <f t="shared" si="43"/>
        <v>1124.9514880550323</v>
      </c>
      <c r="J89" s="2">
        <f t="shared" si="43"/>
        <v>782.57494821219643</v>
      </c>
      <c r="K89" s="2">
        <f t="shared" si="43"/>
        <v>1124.9514880550323</v>
      </c>
      <c r="L89" s="2">
        <f t="shared" si="43"/>
        <v>782.57494821219643</v>
      </c>
      <c r="M89" s="2">
        <f t="shared" si="43"/>
        <v>1124.9514880550323</v>
      </c>
      <c r="N89" s="2">
        <f t="shared" si="43"/>
        <v>782.57494821219643</v>
      </c>
      <c r="O89" s="2">
        <f t="shared" si="43"/>
        <v>1124.9514880550323</v>
      </c>
      <c r="P89" s="2">
        <f t="shared" si="43"/>
        <v>782.57494821219643</v>
      </c>
      <c r="Q89" s="2">
        <f t="shared" si="43"/>
        <v>1124.9514880550323</v>
      </c>
      <c r="R89" s="2">
        <f t="shared" si="43"/>
        <v>782.57494821219643</v>
      </c>
      <c r="S89" s="2">
        <f t="shared" si="43"/>
        <v>1124.9514880550323</v>
      </c>
      <c r="T89" s="2">
        <f t="shared" si="43"/>
        <v>782.57494821219643</v>
      </c>
      <c r="U89" s="2">
        <f t="shared" si="43"/>
        <v>1124.9514880550323</v>
      </c>
      <c r="V89" s="2">
        <f t="shared" si="43"/>
        <v>782.57494821219643</v>
      </c>
      <c r="W89" s="2">
        <f t="shared" si="44"/>
        <v>1124.9514880550323</v>
      </c>
      <c r="X89" s="2">
        <f t="shared" si="44"/>
        <v>782.57494821219643</v>
      </c>
      <c r="Y89" s="2">
        <f t="shared" si="44"/>
        <v>1124.9514880550323</v>
      </c>
      <c r="Z89" s="2">
        <f t="shared" si="44"/>
        <v>782.57494821219643</v>
      </c>
      <c r="AA89" s="2">
        <f t="shared" si="44"/>
        <v>1124.9514880550323</v>
      </c>
      <c r="AB89" s="2">
        <f t="shared" si="44"/>
        <v>782.57494821219643</v>
      </c>
      <c r="AC89" s="2">
        <f t="shared" si="44"/>
        <v>1124.9514880550323</v>
      </c>
      <c r="AD89" s="2">
        <f t="shared" si="44"/>
        <v>782.57494821219643</v>
      </c>
      <c r="AE89" s="2">
        <f t="shared" si="44"/>
        <v>1124.9514880550323</v>
      </c>
      <c r="AF89" s="2">
        <f t="shared" si="44"/>
        <v>782.57494821219643</v>
      </c>
      <c r="AG89" s="2">
        <f t="shared" si="44"/>
        <v>1124.9514880550323</v>
      </c>
      <c r="AH89" s="2">
        <f t="shared" si="44"/>
        <v>782.57494821219643</v>
      </c>
      <c r="AI89" s="2">
        <f t="shared" si="44"/>
        <v>1124.9514880550323</v>
      </c>
      <c r="AJ89" s="2">
        <f t="shared" si="44"/>
        <v>782.57494821219643</v>
      </c>
      <c r="AK89" s="2">
        <f t="shared" si="44"/>
        <v>1124.9514880550323</v>
      </c>
      <c r="AL89" s="2">
        <f t="shared" si="44"/>
        <v>782.57494821219643</v>
      </c>
    </row>
    <row r="90" spans="4:80" x14ac:dyDescent="0.25">
      <c r="D90">
        <f t="shared" si="45"/>
        <v>13</v>
      </c>
      <c r="E90" s="5"/>
      <c r="G90" s="2">
        <f t="shared" si="43"/>
        <v>1122.7015850789223</v>
      </c>
      <c r="H90" s="2">
        <f t="shared" si="43"/>
        <v>781.00979831577217</v>
      </c>
      <c r="I90" s="2">
        <f t="shared" si="43"/>
        <v>1122.7015850789223</v>
      </c>
      <c r="J90" s="2">
        <f t="shared" si="43"/>
        <v>781.00979831577217</v>
      </c>
      <c r="K90" s="2">
        <f t="shared" si="43"/>
        <v>1122.7015850789223</v>
      </c>
      <c r="L90" s="2">
        <f t="shared" si="43"/>
        <v>781.00979831577217</v>
      </c>
      <c r="M90" s="2">
        <f t="shared" si="43"/>
        <v>1122.7015850789223</v>
      </c>
      <c r="N90" s="2">
        <f t="shared" si="43"/>
        <v>781.00979831577217</v>
      </c>
      <c r="O90" s="2">
        <f t="shared" si="43"/>
        <v>1122.7015850789223</v>
      </c>
      <c r="P90" s="2">
        <f t="shared" si="43"/>
        <v>781.00979831577217</v>
      </c>
      <c r="Q90" s="2">
        <f t="shared" si="43"/>
        <v>1122.7015850789223</v>
      </c>
      <c r="R90" s="2">
        <f t="shared" si="43"/>
        <v>781.00979831577217</v>
      </c>
      <c r="S90" s="2">
        <f t="shared" si="43"/>
        <v>1122.7015850789223</v>
      </c>
      <c r="T90" s="2">
        <f t="shared" si="43"/>
        <v>781.00979831577217</v>
      </c>
      <c r="U90" s="2">
        <f t="shared" si="43"/>
        <v>1122.7015850789223</v>
      </c>
      <c r="V90" s="2">
        <f t="shared" si="43"/>
        <v>781.00979831577217</v>
      </c>
      <c r="W90" s="2">
        <f t="shared" si="44"/>
        <v>1122.7015850789223</v>
      </c>
      <c r="X90" s="2">
        <f t="shared" si="44"/>
        <v>781.00979831577217</v>
      </c>
      <c r="Y90" s="2">
        <f t="shared" si="44"/>
        <v>1122.7015850789223</v>
      </c>
      <c r="Z90" s="2">
        <f t="shared" si="44"/>
        <v>781.00979831577217</v>
      </c>
      <c r="AA90" s="2">
        <f t="shared" si="44"/>
        <v>1122.7015850789223</v>
      </c>
      <c r="AB90" s="2">
        <f t="shared" si="44"/>
        <v>781.00979831577217</v>
      </c>
      <c r="AC90" s="2">
        <f t="shared" si="44"/>
        <v>1122.7015850789223</v>
      </c>
      <c r="AD90" s="2">
        <f t="shared" si="44"/>
        <v>781.00979831577217</v>
      </c>
      <c r="AE90" s="2">
        <f t="shared" si="44"/>
        <v>1122.7015850789223</v>
      </c>
      <c r="AF90" s="2">
        <f t="shared" si="44"/>
        <v>781.00979831577217</v>
      </c>
      <c r="AG90" s="2">
        <f t="shared" si="44"/>
        <v>1122.7015850789223</v>
      </c>
      <c r="AH90" s="2">
        <f t="shared" si="44"/>
        <v>781.00979831577217</v>
      </c>
      <c r="AI90" s="2">
        <f t="shared" si="44"/>
        <v>1122.7015850789223</v>
      </c>
      <c r="AJ90" s="2">
        <f t="shared" si="44"/>
        <v>781.00979831577217</v>
      </c>
      <c r="AK90" s="2">
        <f t="shared" si="44"/>
        <v>1122.7015850789223</v>
      </c>
      <c r="AL90" s="2">
        <f t="shared" si="44"/>
        <v>781.00979831577217</v>
      </c>
    </row>
    <row r="91" spans="4:80" x14ac:dyDescent="0.25">
      <c r="D91">
        <f t="shared" si="45"/>
        <v>14</v>
      </c>
      <c r="E91" s="5"/>
      <c r="G91" s="2">
        <f t="shared" si="43"/>
        <v>1120.4561819087644</v>
      </c>
      <c r="H91" s="2">
        <f t="shared" si="43"/>
        <v>779.4477787191405</v>
      </c>
      <c r="I91" s="2">
        <f t="shared" si="43"/>
        <v>1120.4561819087644</v>
      </c>
      <c r="J91" s="2">
        <f t="shared" si="43"/>
        <v>779.4477787191405</v>
      </c>
      <c r="K91" s="2">
        <f t="shared" si="43"/>
        <v>1120.4561819087644</v>
      </c>
      <c r="L91" s="2">
        <f t="shared" si="43"/>
        <v>779.4477787191405</v>
      </c>
      <c r="M91" s="2">
        <f t="shared" si="43"/>
        <v>1120.4561819087644</v>
      </c>
      <c r="N91" s="2">
        <f t="shared" si="43"/>
        <v>779.4477787191405</v>
      </c>
      <c r="O91" s="2">
        <f t="shared" si="43"/>
        <v>1120.4561819087644</v>
      </c>
      <c r="P91" s="2">
        <f t="shared" si="43"/>
        <v>779.4477787191405</v>
      </c>
      <c r="Q91" s="2">
        <f t="shared" si="43"/>
        <v>1120.4561819087644</v>
      </c>
      <c r="R91" s="2">
        <f t="shared" si="43"/>
        <v>779.4477787191405</v>
      </c>
      <c r="S91" s="2">
        <f t="shared" si="43"/>
        <v>1120.4561819087644</v>
      </c>
      <c r="T91" s="2">
        <f t="shared" si="43"/>
        <v>779.4477787191405</v>
      </c>
      <c r="U91" s="2">
        <f t="shared" si="43"/>
        <v>1120.4561819087644</v>
      </c>
      <c r="V91" s="2">
        <f t="shared" si="43"/>
        <v>779.4477787191405</v>
      </c>
      <c r="W91" s="2">
        <f t="shared" si="44"/>
        <v>1120.4561819087644</v>
      </c>
      <c r="X91" s="2">
        <f t="shared" si="44"/>
        <v>779.4477787191405</v>
      </c>
      <c r="Y91" s="2">
        <f t="shared" si="44"/>
        <v>1120.4561819087644</v>
      </c>
      <c r="Z91" s="2">
        <f t="shared" si="44"/>
        <v>779.4477787191405</v>
      </c>
      <c r="AA91" s="2">
        <f t="shared" si="44"/>
        <v>1120.4561819087644</v>
      </c>
      <c r="AB91" s="2">
        <f t="shared" si="44"/>
        <v>779.4477787191405</v>
      </c>
      <c r="AC91" s="2">
        <f t="shared" si="44"/>
        <v>1120.4561819087644</v>
      </c>
      <c r="AD91" s="2">
        <f t="shared" si="44"/>
        <v>779.4477787191405</v>
      </c>
      <c r="AE91" s="2">
        <f t="shared" si="44"/>
        <v>1120.4561819087644</v>
      </c>
      <c r="AF91" s="2">
        <f t="shared" si="44"/>
        <v>779.4477787191405</v>
      </c>
      <c r="AG91" s="2">
        <f t="shared" si="44"/>
        <v>1120.4561819087644</v>
      </c>
      <c r="AH91" s="2">
        <f t="shared" si="44"/>
        <v>779.4477787191405</v>
      </c>
      <c r="AI91" s="2">
        <f t="shared" si="44"/>
        <v>1120.4561819087644</v>
      </c>
      <c r="AJ91" s="2">
        <f t="shared" si="44"/>
        <v>779.4477787191405</v>
      </c>
      <c r="AK91" s="2">
        <f t="shared" si="44"/>
        <v>1120.4561819087644</v>
      </c>
      <c r="AL91" s="2">
        <f t="shared" si="44"/>
        <v>779.4477787191405</v>
      </c>
    </row>
    <row r="92" spans="4:80" x14ac:dyDescent="0.25">
      <c r="D92">
        <f t="shared" si="45"/>
        <v>15</v>
      </c>
      <c r="E92" s="5"/>
      <c r="G92" s="2">
        <f t="shared" si="43"/>
        <v>1118.215269544947</v>
      </c>
      <c r="H92" s="2">
        <f t="shared" si="43"/>
        <v>777.88888316170221</v>
      </c>
      <c r="I92" s="2">
        <f t="shared" si="43"/>
        <v>1118.215269544947</v>
      </c>
      <c r="J92" s="2">
        <f t="shared" si="43"/>
        <v>777.88888316170221</v>
      </c>
      <c r="K92" s="2">
        <f t="shared" si="43"/>
        <v>1118.215269544947</v>
      </c>
      <c r="L92" s="2">
        <f t="shared" si="43"/>
        <v>777.88888316170221</v>
      </c>
      <c r="M92" s="2">
        <f t="shared" si="43"/>
        <v>1118.215269544947</v>
      </c>
      <c r="N92" s="2">
        <f t="shared" si="43"/>
        <v>777.88888316170221</v>
      </c>
      <c r="O92" s="2">
        <f t="shared" si="43"/>
        <v>1118.215269544947</v>
      </c>
      <c r="P92" s="2">
        <f t="shared" si="43"/>
        <v>777.88888316170221</v>
      </c>
      <c r="Q92" s="2">
        <f t="shared" si="43"/>
        <v>1118.215269544947</v>
      </c>
      <c r="R92" s="2">
        <f t="shared" si="43"/>
        <v>777.88888316170221</v>
      </c>
      <c r="S92" s="2">
        <f t="shared" si="43"/>
        <v>1118.215269544947</v>
      </c>
      <c r="T92" s="2">
        <f t="shared" si="43"/>
        <v>777.88888316170221</v>
      </c>
      <c r="U92" s="2">
        <f t="shared" si="43"/>
        <v>1118.215269544947</v>
      </c>
      <c r="V92" s="2">
        <f t="shared" si="43"/>
        <v>777.88888316170221</v>
      </c>
      <c r="W92" s="2">
        <f t="shared" si="44"/>
        <v>1118.215269544947</v>
      </c>
      <c r="X92" s="2">
        <f t="shared" si="44"/>
        <v>777.88888316170221</v>
      </c>
      <c r="Y92" s="2">
        <f t="shared" si="44"/>
        <v>1118.215269544947</v>
      </c>
      <c r="Z92" s="2">
        <f t="shared" si="44"/>
        <v>777.88888316170221</v>
      </c>
      <c r="AA92" s="2">
        <f t="shared" si="44"/>
        <v>1118.215269544947</v>
      </c>
      <c r="AB92" s="2">
        <f t="shared" si="44"/>
        <v>777.88888316170221</v>
      </c>
      <c r="AC92" s="2">
        <f t="shared" si="44"/>
        <v>1118.215269544947</v>
      </c>
      <c r="AD92" s="2">
        <f t="shared" si="44"/>
        <v>777.88888316170221</v>
      </c>
      <c r="AE92" s="2">
        <f t="shared" si="44"/>
        <v>1118.215269544947</v>
      </c>
      <c r="AF92" s="2">
        <f t="shared" si="44"/>
        <v>777.88888316170221</v>
      </c>
      <c r="AG92" s="2">
        <f t="shared" si="44"/>
        <v>1118.215269544947</v>
      </c>
      <c r="AH92" s="2">
        <f t="shared" si="44"/>
        <v>777.88888316170221</v>
      </c>
      <c r="AI92" s="2">
        <f t="shared" si="44"/>
        <v>1118.215269544947</v>
      </c>
      <c r="AJ92" s="2">
        <f t="shared" si="44"/>
        <v>777.88888316170221</v>
      </c>
      <c r="AK92" s="2">
        <f t="shared" si="44"/>
        <v>1118.215269544947</v>
      </c>
      <c r="AL92" s="2">
        <f t="shared" si="44"/>
        <v>777.88888316170221</v>
      </c>
      <c r="AO92" s="18"/>
      <c r="AP92" s="18"/>
      <c r="AQ92" s="18"/>
      <c r="AR92" s="18"/>
      <c r="AS92" s="18"/>
      <c r="AT92" s="18"/>
      <c r="AU92" s="18"/>
      <c r="AV92" s="18"/>
      <c r="AW92" s="18"/>
      <c r="AX92" s="18"/>
      <c r="AY92" s="18"/>
      <c r="AZ92" s="18"/>
      <c r="BA92" s="18"/>
    </row>
    <row r="93" spans="4:80" x14ac:dyDescent="0.25">
      <c r="D93">
        <f t="shared" si="45"/>
        <v>16</v>
      </c>
      <c r="E93" s="5"/>
      <c r="G93" s="2">
        <f t="shared" si="43"/>
        <v>1115.9788390058573</v>
      </c>
      <c r="H93" s="2">
        <f t="shared" si="43"/>
        <v>776.33310539537888</v>
      </c>
      <c r="I93" s="2">
        <f t="shared" si="43"/>
        <v>1115.9788390058573</v>
      </c>
      <c r="J93" s="2">
        <f t="shared" si="43"/>
        <v>776.33310539537888</v>
      </c>
      <c r="K93" s="2">
        <f t="shared" si="43"/>
        <v>1115.9788390058573</v>
      </c>
      <c r="L93" s="2">
        <f t="shared" si="43"/>
        <v>776.33310539537888</v>
      </c>
      <c r="M93" s="2">
        <f t="shared" si="43"/>
        <v>1115.9788390058573</v>
      </c>
      <c r="N93" s="2">
        <f t="shared" si="43"/>
        <v>776.33310539537888</v>
      </c>
      <c r="O93" s="2">
        <f t="shared" si="43"/>
        <v>1115.9788390058573</v>
      </c>
      <c r="P93" s="2">
        <f t="shared" si="43"/>
        <v>776.33310539537888</v>
      </c>
      <c r="Q93" s="2">
        <f t="shared" si="43"/>
        <v>1115.9788390058573</v>
      </c>
      <c r="R93" s="2">
        <f t="shared" si="43"/>
        <v>776.33310539537888</v>
      </c>
      <c r="S93" s="2">
        <f t="shared" si="43"/>
        <v>1115.9788390058573</v>
      </c>
      <c r="T93" s="2">
        <f t="shared" si="43"/>
        <v>776.33310539537888</v>
      </c>
      <c r="U93" s="2">
        <f t="shared" si="43"/>
        <v>1115.9788390058573</v>
      </c>
      <c r="V93" s="2">
        <f t="shared" ref="V93:AK108" si="46">IF($D93-1&lt;V$59,V$62*(1-V$61)^($D93-$D$78),0)</f>
        <v>776.33310539537888</v>
      </c>
      <c r="W93" s="2">
        <f t="shared" si="46"/>
        <v>1115.9788390058573</v>
      </c>
      <c r="X93" s="2">
        <f t="shared" si="44"/>
        <v>776.33310539537888</v>
      </c>
      <c r="Y93" s="2">
        <f t="shared" si="44"/>
        <v>1115.9788390058573</v>
      </c>
      <c r="Z93" s="2">
        <f t="shared" si="44"/>
        <v>776.33310539537888</v>
      </c>
      <c r="AA93" s="2">
        <f t="shared" si="44"/>
        <v>1115.9788390058573</v>
      </c>
      <c r="AB93" s="2">
        <f t="shared" si="44"/>
        <v>776.33310539537888</v>
      </c>
      <c r="AC93" s="2">
        <f t="shared" si="44"/>
        <v>1115.9788390058573</v>
      </c>
      <c r="AD93" s="2">
        <f t="shared" si="44"/>
        <v>776.33310539537888</v>
      </c>
      <c r="AE93" s="2">
        <f t="shared" si="44"/>
        <v>1115.9788390058573</v>
      </c>
      <c r="AF93" s="2">
        <f t="shared" si="44"/>
        <v>776.33310539537888</v>
      </c>
      <c r="AG93" s="2">
        <f t="shared" si="44"/>
        <v>1115.9788390058573</v>
      </c>
      <c r="AH93" s="2">
        <f t="shared" si="44"/>
        <v>776.33310539537888</v>
      </c>
      <c r="AI93" s="2">
        <f t="shared" si="44"/>
        <v>1115.9788390058573</v>
      </c>
      <c r="AJ93" s="2">
        <f t="shared" si="44"/>
        <v>776.33310539537888</v>
      </c>
      <c r="AK93" s="2">
        <f t="shared" si="44"/>
        <v>1115.9788390058573</v>
      </c>
      <c r="AL93" s="2">
        <f t="shared" si="44"/>
        <v>776.33310539537888</v>
      </c>
      <c r="AO93" s="18"/>
      <c r="AP93" s="18"/>
      <c r="AQ93" s="18"/>
      <c r="AR93" s="18"/>
      <c r="AS93" s="18"/>
      <c r="AT93" s="18"/>
      <c r="AU93" s="18"/>
      <c r="AV93" s="18"/>
      <c r="AW93" s="18"/>
      <c r="AX93" s="18"/>
      <c r="AY93" s="18"/>
      <c r="AZ93" s="18"/>
      <c r="BA93" s="18"/>
    </row>
    <row r="94" spans="4:80" x14ac:dyDescent="0.25">
      <c r="D94">
        <f t="shared" si="45"/>
        <v>17</v>
      </c>
      <c r="E94" s="5"/>
      <c r="G94" s="2">
        <f t="shared" ref="G94:V109" si="47">IF($D94-1&lt;G$59,G$62*(1-G$61)^($D94-$D$78),0)</f>
        <v>1113.7468813278454</v>
      </c>
      <c r="H94" s="2">
        <f t="shared" si="47"/>
        <v>774.78043918458809</v>
      </c>
      <c r="I94" s="2">
        <f t="shared" si="47"/>
        <v>1113.7468813278454</v>
      </c>
      <c r="J94" s="2">
        <f t="shared" si="47"/>
        <v>774.78043918458809</v>
      </c>
      <c r="K94" s="2">
        <f t="shared" si="47"/>
        <v>1113.7468813278454</v>
      </c>
      <c r="L94" s="2">
        <f t="shared" si="47"/>
        <v>774.78043918458809</v>
      </c>
      <c r="M94" s="2">
        <f t="shared" si="47"/>
        <v>1113.7468813278454</v>
      </c>
      <c r="N94" s="2">
        <f t="shared" si="47"/>
        <v>774.78043918458809</v>
      </c>
      <c r="O94" s="2">
        <f t="shared" si="47"/>
        <v>1113.7468813278454</v>
      </c>
      <c r="P94" s="2">
        <f t="shared" si="47"/>
        <v>774.78043918458809</v>
      </c>
      <c r="Q94" s="2">
        <f t="shared" si="47"/>
        <v>1113.7468813278454</v>
      </c>
      <c r="R94" s="2">
        <f t="shared" si="47"/>
        <v>774.78043918458809</v>
      </c>
      <c r="S94" s="2">
        <f t="shared" si="47"/>
        <v>1113.7468813278454</v>
      </c>
      <c r="T94" s="2">
        <f t="shared" si="47"/>
        <v>774.78043918458809</v>
      </c>
      <c r="U94" s="2">
        <f t="shared" si="47"/>
        <v>1113.7468813278454</v>
      </c>
      <c r="V94" s="2">
        <f t="shared" si="47"/>
        <v>774.78043918458809</v>
      </c>
      <c r="W94" s="2">
        <f t="shared" si="46"/>
        <v>1113.7468813278454</v>
      </c>
      <c r="X94" s="2">
        <f t="shared" si="46"/>
        <v>774.78043918458809</v>
      </c>
      <c r="Y94" s="2">
        <f t="shared" si="46"/>
        <v>1113.7468813278454</v>
      </c>
      <c r="Z94" s="2">
        <f t="shared" si="46"/>
        <v>774.78043918458809</v>
      </c>
      <c r="AA94" s="2">
        <f t="shared" si="46"/>
        <v>1113.7468813278454</v>
      </c>
      <c r="AB94" s="2">
        <f t="shared" si="46"/>
        <v>774.78043918458809</v>
      </c>
      <c r="AC94" s="2">
        <f t="shared" si="46"/>
        <v>1113.7468813278454</v>
      </c>
      <c r="AD94" s="2">
        <f t="shared" si="46"/>
        <v>774.78043918458809</v>
      </c>
      <c r="AE94" s="2">
        <f t="shared" si="46"/>
        <v>1113.7468813278454</v>
      </c>
      <c r="AF94" s="2">
        <f t="shared" si="46"/>
        <v>774.78043918458809</v>
      </c>
      <c r="AG94" s="2">
        <f t="shared" si="46"/>
        <v>1113.7468813278454</v>
      </c>
      <c r="AH94" s="2">
        <f t="shared" si="46"/>
        <v>774.78043918458809</v>
      </c>
      <c r="AI94" s="2">
        <f t="shared" si="46"/>
        <v>1113.7468813278454</v>
      </c>
      <c r="AJ94" s="2">
        <f t="shared" si="46"/>
        <v>774.78043918458809</v>
      </c>
      <c r="AK94" s="2">
        <f t="shared" si="46"/>
        <v>1113.7468813278454</v>
      </c>
      <c r="AL94" s="2">
        <f t="shared" ref="AL94:AL117" si="48">IF($D94-1&lt;AL$59,AL$62*(1-AL$61)^($D94-$D$78),0)</f>
        <v>774.78043918458809</v>
      </c>
      <c r="AO94" s="18"/>
      <c r="AP94" s="18"/>
      <c r="AQ94" s="18"/>
      <c r="AR94" s="18"/>
      <c r="AS94" s="18"/>
      <c r="AT94" s="18"/>
      <c r="AU94" s="18"/>
      <c r="AV94" s="18"/>
      <c r="AW94" s="18"/>
      <c r="AX94" s="18"/>
      <c r="AY94" s="18"/>
      <c r="AZ94" s="18"/>
      <c r="BA94" s="18"/>
    </row>
    <row r="95" spans="4:80" x14ac:dyDescent="0.25">
      <c r="D95">
        <f t="shared" si="45"/>
        <v>18</v>
      </c>
      <c r="E95" s="5"/>
      <c r="G95" s="2">
        <f t="shared" si="47"/>
        <v>1111.5193875651898</v>
      </c>
      <c r="H95" s="2">
        <f t="shared" si="47"/>
        <v>773.23087830621898</v>
      </c>
      <c r="I95" s="2">
        <f t="shared" si="47"/>
        <v>1111.5193875651898</v>
      </c>
      <c r="J95" s="2">
        <f t="shared" si="47"/>
        <v>773.23087830621898</v>
      </c>
      <c r="K95" s="2">
        <f t="shared" si="47"/>
        <v>1111.5193875651898</v>
      </c>
      <c r="L95" s="2">
        <f t="shared" si="47"/>
        <v>773.23087830621898</v>
      </c>
      <c r="M95" s="2">
        <f t="shared" si="47"/>
        <v>1111.5193875651898</v>
      </c>
      <c r="N95" s="2">
        <f t="shared" si="47"/>
        <v>773.23087830621898</v>
      </c>
      <c r="O95" s="2">
        <f t="shared" si="47"/>
        <v>1111.5193875651898</v>
      </c>
      <c r="P95" s="2">
        <f t="shared" si="47"/>
        <v>773.23087830621898</v>
      </c>
      <c r="Q95" s="2">
        <f t="shared" si="47"/>
        <v>1111.5193875651898</v>
      </c>
      <c r="R95" s="2">
        <f t="shared" si="47"/>
        <v>773.23087830621898</v>
      </c>
      <c r="S95" s="2">
        <f t="shared" si="47"/>
        <v>1111.5193875651898</v>
      </c>
      <c r="T95" s="2">
        <f t="shared" si="47"/>
        <v>773.23087830621898</v>
      </c>
      <c r="U95" s="2">
        <f t="shared" si="47"/>
        <v>1111.5193875651898</v>
      </c>
      <c r="V95" s="2">
        <f t="shared" si="47"/>
        <v>773.23087830621898</v>
      </c>
      <c r="W95" s="2">
        <f t="shared" si="46"/>
        <v>1111.5193875651898</v>
      </c>
      <c r="X95" s="2">
        <f t="shared" si="46"/>
        <v>773.23087830621898</v>
      </c>
      <c r="Y95" s="2">
        <f t="shared" si="46"/>
        <v>1111.5193875651898</v>
      </c>
      <c r="Z95" s="2">
        <f t="shared" si="46"/>
        <v>773.23087830621898</v>
      </c>
      <c r="AA95" s="2">
        <f t="shared" si="46"/>
        <v>1111.5193875651898</v>
      </c>
      <c r="AB95" s="2">
        <f t="shared" si="46"/>
        <v>773.23087830621898</v>
      </c>
      <c r="AC95" s="2">
        <f t="shared" si="46"/>
        <v>1111.5193875651898</v>
      </c>
      <c r="AD95" s="2">
        <f t="shared" si="46"/>
        <v>773.23087830621898</v>
      </c>
      <c r="AE95" s="2">
        <f t="shared" si="46"/>
        <v>1111.5193875651898</v>
      </c>
      <c r="AF95" s="2">
        <f t="shared" si="46"/>
        <v>773.23087830621898</v>
      </c>
      <c r="AG95" s="2">
        <f t="shared" si="46"/>
        <v>1111.5193875651898</v>
      </c>
      <c r="AH95" s="2">
        <f t="shared" si="46"/>
        <v>773.23087830621898</v>
      </c>
      <c r="AI95" s="2">
        <f t="shared" si="46"/>
        <v>1111.5193875651898</v>
      </c>
      <c r="AJ95" s="2">
        <f t="shared" si="46"/>
        <v>773.23087830621898</v>
      </c>
      <c r="AK95" s="2">
        <f t="shared" si="46"/>
        <v>1111.5193875651898</v>
      </c>
      <c r="AL95" s="2">
        <f t="shared" si="48"/>
        <v>773.23087830621898</v>
      </c>
      <c r="AO95" s="18"/>
      <c r="AP95" s="18"/>
      <c r="AQ95" s="18"/>
      <c r="AR95" s="18"/>
      <c r="AS95" s="18"/>
      <c r="AT95" s="18"/>
      <c r="AU95" s="18"/>
      <c r="AV95" s="18"/>
      <c r="AW95" s="18"/>
      <c r="AX95" s="18"/>
      <c r="AY95" s="18"/>
      <c r="AZ95" s="18"/>
      <c r="BA95" s="18"/>
    </row>
    <row r="96" spans="4:80" x14ac:dyDescent="0.25">
      <c r="D96">
        <f t="shared" si="45"/>
        <v>19</v>
      </c>
      <c r="E96" s="5"/>
      <c r="G96" s="2">
        <f t="shared" si="47"/>
        <v>1109.2963487900593</v>
      </c>
      <c r="H96" s="2">
        <f t="shared" si="47"/>
        <v>771.68441654960645</v>
      </c>
      <c r="I96" s="2">
        <f t="shared" si="47"/>
        <v>1109.2963487900593</v>
      </c>
      <c r="J96" s="2">
        <f t="shared" si="47"/>
        <v>771.68441654960645</v>
      </c>
      <c r="K96" s="2">
        <f t="shared" si="47"/>
        <v>1109.2963487900593</v>
      </c>
      <c r="L96" s="2">
        <f t="shared" si="47"/>
        <v>771.68441654960645</v>
      </c>
      <c r="M96" s="2">
        <f t="shared" si="47"/>
        <v>1109.2963487900593</v>
      </c>
      <c r="N96" s="2">
        <f t="shared" si="47"/>
        <v>771.68441654960645</v>
      </c>
      <c r="O96" s="2">
        <f t="shared" si="47"/>
        <v>1109.2963487900593</v>
      </c>
      <c r="P96" s="2">
        <f t="shared" si="47"/>
        <v>771.68441654960645</v>
      </c>
      <c r="Q96" s="2">
        <f t="shared" si="47"/>
        <v>1109.2963487900593</v>
      </c>
      <c r="R96" s="2">
        <f t="shared" si="47"/>
        <v>771.68441654960645</v>
      </c>
      <c r="S96" s="2">
        <f t="shared" si="47"/>
        <v>1109.2963487900593</v>
      </c>
      <c r="T96" s="2">
        <f t="shared" si="47"/>
        <v>771.68441654960645</v>
      </c>
      <c r="U96" s="2">
        <f t="shared" si="47"/>
        <v>1109.2963487900593</v>
      </c>
      <c r="V96" s="2">
        <f t="shared" si="47"/>
        <v>771.68441654960645</v>
      </c>
      <c r="W96" s="2">
        <f t="shared" si="46"/>
        <v>1109.2963487900593</v>
      </c>
      <c r="X96" s="2">
        <f t="shared" si="46"/>
        <v>771.68441654960645</v>
      </c>
      <c r="Y96" s="2">
        <f t="shared" si="46"/>
        <v>1109.2963487900593</v>
      </c>
      <c r="Z96" s="2">
        <f t="shared" si="46"/>
        <v>771.68441654960645</v>
      </c>
      <c r="AA96" s="2">
        <f t="shared" si="46"/>
        <v>1109.2963487900593</v>
      </c>
      <c r="AB96" s="2">
        <f t="shared" si="46"/>
        <v>771.68441654960645</v>
      </c>
      <c r="AC96" s="2">
        <f t="shared" si="46"/>
        <v>1109.2963487900593</v>
      </c>
      <c r="AD96" s="2">
        <f t="shared" si="46"/>
        <v>771.68441654960645</v>
      </c>
      <c r="AE96" s="2">
        <f t="shared" si="46"/>
        <v>1109.2963487900593</v>
      </c>
      <c r="AF96" s="2">
        <f t="shared" si="46"/>
        <v>771.68441654960645</v>
      </c>
      <c r="AG96" s="2">
        <f t="shared" si="46"/>
        <v>1109.2963487900593</v>
      </c>
      <c r="AH96" s="2">
        <f t="shared" si="46"/>
        <v>771.68441654960645</v>
      </c>
      <c r="AI96" s="2">
        <f t="shared" si="46"/>
        <v>1109.2963487900593</v>
      </c>
      <c r="AJ96" s="2">
        <f t="shared" si="46"/>
        <v>771.68441654960645</v>
      </c>
      <c r="AK96" s="2">
        <f t="shared" si="46"/>
        <v>1109.2963487900593</v>
      </c>
      <c r="AL96" s="2">
        <f t="shared" si="48"/>
        <v>771.68441654960645</v>
      </c>
      <c r="AO96" s="18"/>
      <c r="AP96" s="18"/>
      <c r="AQ96" s="18"/>
      <c r="AR96" s="18"/>
      <c r="AS96" s="18"/>
      <c r="AT96" s="18"/>
      <c r="AU96" s="18"/>
      <c r="AV96" s="18"/>
      <c r="AW96" s="18"/>
      <c r="AX96" s="18"/>
      <c r="AY96" s="18"/>
      <c r="AZ96" s="18"/>
      <c r="BA96" s="18"/>
    </row>
    <row r="97" spans="4:38" x14ac:dyDescent="0.25">
      <c r="D97">
        <f t="shared" si="45"/>
        <v>20</v>
      </c>
      <c r="E97" s="5"/>
      <c r="G97" s="2">
        <f t="shared" si="47"/>
        <v>1107.0777560924791</v>
      </c>
      <c r="H97" s="2">
        <f t="shared" si="47"/>
        <v>770.14104771650727</v>
      </c>
      <c r="I97" s="2">
        <f t="shared" si="47"/>
        <v>1107.0777560924791</v>
      </c>
      <c r="J97" s="2">
        <f t="shared" si="47"/>
        <v>770.14104771650727</v>
      </c>
      <c r="K97" s="2">
        <f t="shared" si="47"/>
        <v>1107.0777560924791</v>
      </c>
      <c r="L97" s="2">
        <f t="shared" si="47"/>
        <v>770.14104771650727</v>
      </c>
      <c r="M97" s="2">
        <f t="shared" si="47"/>
        <v>1107.0777560924791</v>
      </c>
      <c r="N97" s="2">
        <f t="shared" si="47"/>
        <v>770.14104771650727</v>
      </c>
      <c r="O97" s="2">
        <f t="shared" si="47"/>
        <v>1107.0777560924791</v>
      </c>
      <c r="P97" s="2">
        <f t="shared" si="47"/>
        <v>770.14104771650727</v>
      </c>
      <c r="Q97" s="2">
        <f t="shared" si="47"/>
        <v>1107.0777560924791</v>
      </c>
      <c r="R97" s="2">
        <f t="shared" si="47"/>
        <v>770.14104771650727</v>
      </c>
      <c r="S97" s="2">
        <f t="shared" si="47"/>
        <v>1107.0777560924791</v>
      </c>
      <c r="T97" s="2">
        <f t="shared" si="47"/>
        <v>770.14104771650727</v>
      </c>
      <c r="U97" s="2">
        <f t="shared" si="47"/>
        <v>1107.0777560924791</v>
      </c>
      <c r="V97" s="2">
        <f t="shared" si="47"/>
        <v>770.14104771650727</v>
      </c>
      <c r="W97" s="2">
        <f t="shared" si="46"/>
        <v>1107.0777560924791</v>
      </c>
      <c r="X97" s="2">
        <f t="shared" si="46"/>
        <v>770.14104771650727</v>
      </c>
      <c r="Y97" s="2">
        <f t="shared" si="46"/>
        <v>1107.0777560924791</v>
      </c>
      <c r="Z97" s="2">
        <f t="shared" si="46"/>
        <v>770.14104771650727</v>
      </c>
      <c r="AA97" s="2">
        <f t="shared" si="46"/>
        <v>1107.0777560924791</v>
      </c>
      <c r="AB97" s="2">
        <f t="shared" si="46"/>
        <v>770.14104771650727</v>
      </c>
      <c r="AC97" s="2">
        <f t="shared" si="46"/>
        <v>1107.0777560924791</v>
      </c>
      <c r="AD97" s="2">
        <f t="shared" si="46"/>
        <v>770.14104771650727</v>
      </c>
      <c r="AE97" s="2">
        <f t="shared" si="46"/>
        <v>1107.0777560924791</v>
      </c>
      <c r="AF97" s="2">
        <f t="shared" si="46"/>
        <v>770.14104771650727</v>
      </c>
      <c r="AG97" s="2">
        <f t="shared" si="46"/>
        <v>1107.0777560924791</v>
      </c>
      <c r="AH97" s="2">
        <f t="shared" si="46"/>
        <v>770.14104771650727</v>
      </c>
      <c r="AI97" s="2">
        <f t="shared" si="46"/>
        <v>1107.0777560924791</v>
      </c>
      <c r="AJ97" s="2">
        <f t="shared" si="46"/>
        <v>770.14104771650727</v>
      </c>
      <c r="AK97" s="2">
        <f t="shared" si="46"/>
        <v>1107.0777560924791</v>
      </c>
      <c r="AL97" s="2">
        <f t="shared" si="48"/>
        <v>770.14104771650727</v>
      </c>
    </row>
    <row r="98" spans="4:38" x14ac:dyDescent="0.25">
      <c r="D98">
        <f t="shared" si="45"/>
        <v>21</v>
      </c>
      <c r="E98" s="5"/>
      <c r="G98" s="2">
        <f t="shared" si="47"/>
        <v>1104.8636005802944</v>
      </c>
      <c r="H98" s="2">
        <f t="shared" si="47"/>
        <v>768.6007656210744</v>
      </c>
      <c r="I98" s="2">
        <f t="shared" si="47"/>
        <v>1104.8636005802944</v>
      </c>
      <c r="J98" s="2">
        <f t="shared" si="47"/>
        <v>768.6007656210744</v>
      </c>
      <c r="K98" s="2">
        <f t="shared" si="47"/>
        <v>1104.8636005802944</v>
      </c>
      <c r="L98" s="2">
        <f t="shared" si="47"/>
        <v>768.6007656210744</v>
      </c>
      <c r="M98" s="2">
        <f t="shared" si="47"/>
        <v>1104.8636005802944</v>
      </c>
      <c r="N98" s="2">
        <f t="shared" si="47"/>
        <v>768.6007656210744</v>
      </c>
      <c r="O98" s="2">
        <f t="shared" si="47"/>
        <v>1104.8636005802944</v>
      </c>
      <c r="P98" s="2">
        <f t="shared" si="47"/>
        <v>768.6007656210744</v>
      </c>
      <c r="Q98" s="2">
        <f t="shared" si="47"/>
        <v>1104.8636005802944</v>
      </c>
      <c r="R98" s="2">
        <f t="shared" si="47"/>
        <v>768.6007656210744</v>
      </c>
      <c r="S98" s="2">
        <f t="shared" si="47"/>
        <v>1104.8636005802944</v>
      </c>
      <c r="T98" s="2">
        <f t="shared" si="47"/>
        <v>768.6007656210744</v>
      </c>
      <c r="U98" s="2">
        <f t="shared" si="47"/>
        <v>1104.8636005802944</v>
      </c>
      <c r="V98" s="2">
        <f t="shared" si="47"/>
        <v>768.6007656210744</v>
      </c>
      <c r="W98" s="2">
        <f t="shared" si="46"/>
        <v>1104.8636005802944</v>
      </c>
      <c r="X98" s="2">
        <f t="shared" si="46"/>
        <v>768.6007656210744</v>
      </c>
      <c r="Y98" s="2">
        <f t="shared" si="46"/>
        <v>1104.8636005802944</v>
      </c>
      <c r="Z98" s="2">
        <f t="shared" si="46"/>
        <v>768.6007656210744</v>
      </c>
      <c r="AA98" s="2">
        <f t="shared" si="46"/>
        <v>1104.8636005802944</v>
      </c>
      <c r="AB98" s="2">
        <f t="shared" si="46"/>
        <v>768.6007656210744</v>
      </c>
      <c r="AC98" s="2">
        <f t="shared" si="46"/>
        <v>1104.8636005802944</v>
      </c>
      <c r="AD98" s="2">
        <f t="shared" si="46"/>
        <v>768.6007656210744</v>
      </c>
      <c r="AE98" s="2">
        <f t="shared" si="46"/>
        <v>1104.8636005802944</v>
      </c>
      <c r="AF98" s="2">
        <f t="shared" si="46"/>
        <v>768.6007656210744</v>
      </c>
      <c r="AG98" s="2">
        <f t="shared" si="46"/>
        <v>1104.8636005802944</v>
      </c>
      <c r="AH98" s="2">
        <f t="shared" si="46"/>
        <v>768.6007656210744</v>
      </c>
      <c r="AI98" s="2">
        <f t="shared" si="46"/>
        <v>1104.8636005802944</v>
      </c>
      <c r="AJ98" s="2">
        <f t="shared" si="46"/>
        <v>768.6007656210744</v>
      </c>
      <c r="AK98" s="2">
        <f t="shared" si="46"/>
        <v>1104.8636005802944</v>
      </c>
      <c r="AL98" s="2">
        <f t="shared" si="48"/>
        <v>768.6007656210744</v>
      </c>
    </row>
    <row r="99" spans="4:38" x14ac:dyDescent="0.25">
      <c r="D99">
        <f t="shared" si="45"/>
        <v>22</v>
      </c>
      <c r="E99" s="5"/>
      <c r="G99" s="2">
        <f t="shared" si="47"/>
        <v>1102.6538733791338</v>
      </c>
      <c r="H99" s="2">
        <f t="shared" si="47"/>
        <v>767.0635640898322</v>
      </c>
      <c r="I99" s="2">
        <f t="shared" si="47"/>
        <v>1102.6538733791338</v>
      </c>
      <c r="J99" s="2">
        <f t="shared" si="47"/>
        <v>767.0635640898322</v>
      </c>
      <c r="K99" s="2">
        <f t="shared" si="47"/>
        <v>1102.6538733791338</v>
      </c>
      <c r="L99" s="2">
        <f t="shared" si="47"/>
        <v>767.0635640898322</v>
      </c>
      <c r="M99" s="2">
        <f t="shared" si="47"/>
        <v>1102.6538733791338</v>
      </c>
      <c r="N99" s="2">
        <f t="shared" si="47"/>
        <v>767.0635640898322</v>
      </c>
      <c r="O99" s="2">
        <f t="shared" si="47"/>
        <v>1102.6538733791338</v>
      </c>
      <c r="P99" s="2">
        <f t="shared" si="47"/>
        <v>767.0635640898322</v>
      </c>
      <c r="Q99" s="2">
        <f t="shared" si="47"/>
        <v>1102.6538733791338</v>
      </c>
      <c r="R99" s="2">
        <f t="shared" si="47"/>
        <v>767.0635640898322</v>
      </c>
      <c r="S99" s="2">
        <f t="shared" si="47"/>
        <v>1102.6538733791338</v>
      </c>
      <c r="T99" s="2">
        <f t="shared" si="47"/>
        <v>767.0635640898322</v>
      </c>
      <c r="U99" s="2">
        <f t="shared" si="47"/>
        <v>1102.6538733791338</v>
      </c>
      <c r="V99" s="2">
        <f t="shared" si="47"/>
        <v>767.0635640898322</v>
      </c>
      <c r="W99" s="2">
        <f t="shared" si="46"/>
        <v>1102.6538733791338</v>
      </c>
      <c r="X99" s="2">
        <f t="shared" si="46"/>
        <v>767.0635640898322</v>
      </c>
      <c r="Y99" s="2">
        <f t="shared" si="46"/>
        <v>1102.6538733791338</v>
      </c>
      <c r="Z99" s="2">
        <f t="shared" si="46"/>
        <v>767.0635640898322</v>
      </c>
      <c r="AA99" s="2">
        <f t="shared" si="46"/>
        <v>1102.6538733791338</v>
      </c>
      <c r="AB99" s="2">
        <f t="shared" si="46"/>
        <v>767.0635640898322</v>
      </c>
      <c r="AC99" s="2">
        <f t="shared" si="46"/>
        <v>1102.6538733791338</v>
      </c>
      <c r="AD99" s="2">
        <f t="shared" si="46"/>
        <v>767.0635640898322</v>
      </c>
      <c r="AE99" s="2">
        <f t="shared" si="46"/>
        <v>1102.6538733791338</v>
      </c>
      <c r="AF99" s="2">
        <f t="shared" si="46"/>
        <v>767.0635640898322</v>
      </c>
      <c r="AG99" s="2">
        <f t="shared" si="46"/>
        <v>1102.6538733791338</v>
      </c>
      <c r="AH99" s="2">
        <f t="shared" si="46"/>
        <v>767.0635640898322</v>
      </c>
      <c r="AI99" s="2">
        <f t="shared" si="46"/>
        <v>1102.6538733791338</v>
      </c>
      <c r="AJ99" s="2">
        <f t="shared" si="46"/>
        <v>767.0635640898322</v>
      </c>
      <c r="AK99" s="2">
        <f t="shared" si="46"/>
        <v>1102.6538733791338</v>
      </c>
      <c r="AL99" s="2">
        <f t="shared" si="48"/>
        <v>767.0635640898322</v>
      </c>
    </row>
    <row r="100" spans="4:38" x14ac:dyDescent="0.25">
      <c r="D100">
        <f t="shared" si="45"/>
        <v>23</v>
      </c>
      <c r="E100" s="5"/>
      <c r="G100" s="2">
        <f t="shared" si="47"/>
        <v>1100.4485656323754</v>
      </c>
      <c r="H100" s="2">
        <f t="shared" si="47"/>
        <v>765.52943696165255</v>
      </c>
      <c r="I100" s="2">
        <f t="shared" si="47"/>
        <v>1100.4485656323754</v>
      </c>
      <c r="J100" s="2">
        <f t="shared" si="47"/>
        <v>765.52943696165255</v>
      </c>
      <c r="K100" s="2">
        <f t="shared" si="47"/>
        <v>1100.4485656323754</v>
      </c>
      <c r="L100" s="2">
        <f t="shared" si="47"/>
        <v>765.52943696165255</v>
      </c>
      <c r="M100" s="2">
        <f t="shared" si="47"/>
        <v>1100.4485656323754</v>
      </c>
      <c r="N100" s="2">
        <f t="shared" si="47"/>
        <v>765.52943696165255</v>
      </c>
      <c r="O100" s="2">
        <f t="shared" si="47"/>
        <v>1100.4485656323754</v>
      </c>
      <c r="P100" s="2">
        <f t="shared" si="47"/>
        <v>765.52943696165255</v>
      </c>
      <c r="Q100" s="2">
        <f t="shared" si="47"/>
        <v>1100.4485656323754</v>
      </c>
      <c r="R100" s="2">
        <f t="shared" si="47"/>
        <v>765.52943696165255</v>
      </c>
      <c r="S100" s="2">
        <f t="shared" si="47"/>
        <v>1100.4485656323754</v>
      </c>
      <c r="T100" s="2">
        <f t="shared" si="47"/>
        <v>765.52943696165255</v>
      </c>
      <c r="U100" s="2">
        <f t="shared" si="47"/>
        <v>1100.4485656323754</v>
      </c>
      <c r="V100" s="2">
        <f t="shared" si="47"/>
        <v>765.52943696165255</v>
      </c>
      <c r="W100" s="2">
        <f t="shared" si="46"/>
        <v>1100.4485656323754</v>
      </c>
      <c r="X100" s="2">
        <f t="shared" si="46"/>
        <v>765.52943696165255</v>
      </c>
      <c r="Y100" s="2">
        <f t="shared" si="46"/>
        <v>1100.4485656323754</v>
      </c>
      <c r="Z100" s="2">
        <f t="shared" si="46"/>
        <v>765.52943696165255</v>
      </c>
      <c r="AA100" s="2">
        <f t="shared" si="46"/>
        <v>1100.4485656323754</v>
      </c>
      <c r="AB100" s="2">
        <f t="shared" si="46"/>
        <v>765.52943696165255</v>
      </c>
      <c r="AC100" s="2">
        <f t="shared" si="46"/>
        <v>1100.4485656323754</v>
      </c>
      <c r="AD100" s="2">
        <f t="shared" si="46"/>
        <v>765.52943696165255</v>
      </c>
      <c r="AE100" s="2">
        <f t="shared" si="46"/>
        <v>1100.4485656323754</v>
      </c>
      <c r="AF100" s="2">
        <f t="shared" si="46"/>
        <v>765.52943696165255</v>
      </c>
      <c r="AG100" s="2">
        <f t="shared" si="46"/>
        <v>1100.4485656323754</v>
      </c>
      <c r="AH100" s="2">
        <f t="shared" si="46"/>
        <v>765.52943696165255</v>
      </c>
      <c r="AI100" s="2">
        <f t="shared" si="46"/>
        <v>1100.4485656323754</v>
      </c>
      <c r="AJ100" s="2">
        <f t="shared" si="46"/>
        <v>765.52943696165255</v>
      </c>
      <c r="AK100" s="2">
        <f t="shared" si="46"/>
        <v>1100.4485656323754</v>
      </c>
      <c r="AL100" s="2">
        <f t="shared" si="48"/>
        <v>765.52943696165255</v>
      </c>
    </row>
    <row r="101" spans="4:38" x14ac:dyDescent="0.25">
      <c r="D101">
        <f t="shared" si="45"/>
        <v>24</v>
      </c>
      <c r="E101" s="5"/>
      <c r="G101" s="2">
        <f t="shared" si="47"/>
        <v>1098.2476685011106</v>
      </c>
      <c r="H101" s="2">
        <f t="shared" si="47"/>
        <v>763.99837808772918</v>
      </c>
      <c r="I101" s="2">
        <f t="shared" si="47"/>
        <v>1098.2476685011106</v>
      </c>
      <c r="J101" s="2">
        <f t="shared" si="47"/>
        <v>763.99837808772918</v>
      </c>
      <c r="K101" s="2">
        <f t="shared" si="47"/>
        <v>1098.2476685011106</v>
      </c>
      <c r="L101" s="2">
        <f t="shared" si="47"/>
        <v>763.99837808772918</v>
      </c>
      <c r="M101" s="2">
        <f t="shared" si="47"/>
        <v>1098.2476685011106</v>
      </c>
      <c r="N101" s="2">
        <f t="shared" si="47"/>
        <v>763.99837808772918</v>
      </c>
      <c r="O101" s="2">
        <f t="shared" si="47"/>
        <v>1098.2476685011106</v>
      </c>
      <c r="P101" s="2">
        <f t="shared" si="47"/>
        <v>763.99837808772918</v>
      </c>
      <c r="Q101" s="2">
        <f t="shared" si="47"/>
        <v>1098.2476685011106</v>
      </c>
      <c r="R101" s="2">
        <f t="shared" si="47"/>
        <v>763.99837808772918</v>
      </c>
      <c r="S101" s="2">
        <f t="shared" si="47"/>
        <v>1098.2476685011106</v>
      </c>
      <c r="T101" s="2">
        <f t="shared" si="47"/>
        <v>763.99837808772918</v>
      </c>
      <c r="U101" s="2">
        <f t="shared" si="47"/>
        <v>1098.2476685011106</v>
      </c>
      <c r="V101" s="2">
        <f t="shared" si="47"/>
        <v>763.99837808772918</v>
      </c>
      <c r="W101" s="2">
        <f t="shared" si="46"/>
        <v>1098.2476685011106</v>
      </c>
      <c r="X101" s="2">
        <f t="shared" si="46"/>
        <v>763.99837808772918</v>
      </c>
      <c r="Y101" s="2">
        <f t="shared" si="46"/>
        <v>1098.2476685011106</v>
      </c>
      <c r="Z101" s="2">
        <f t="shared" si="46"/>
        <v>763.99837808772918</v>
      </c>
      <c r="AA101" s="2">
        <f t="shared" si="46"/>
        <v>1098.2476685011106</v>
      </c>
      <c r="AB101" s="2">
        <f t="shared" si="46"/>
        <v>763.99837808772918</v>
      </c>
      <c r="AC101" s="2">
        <f t="shared" si="46"/>
        <v>1098.2476685011106</v>
      </c>
      <c r="AD101" s="2">
        <f t="shared" si="46"/>
        <v>763.99837808772918</v>
      </c>
      <c r="AE101" s="2">
        <f t="shared" si="46"/>
        <v>1098.2476685011106</v>
      </c>
      <c r="AF101" s="2">
        <f t="shared" si="46"/>
        <v>763.99837808772918</v>
      </c>
      <c r="AG101" s="2">
        <f t="shared" si="46"/>
        <v>1098.2476685011106</v>
      </c>
      <c r="AH101" s="2">
        <f t="shared" si="46"/>
        <v>763.99837808772918</v>
      </c>
      <c r="AI101" s="2">
        <f t="shared" si="46"/>
        <v>1098.2476685011106</v>
      </c>
      <c r="AJ101" s="2">
        <f t="shared" si="46"/>
        <v>763.99837808772918</v>
      </c>
      <c r="AK101" s="2">
        <f t="shared" si="46"/>
        <v>1098.2476685011106</v>
      </c>
      <c r="AL101" s="2">
        <f t="shared" si="48"/>
        <v>763.99837808772918</v>
      </c>
    </row>
    <row r="102" spans="4:38" x14ac:dyDescent="0.25">
      <c r="D102">
        <f t="shared" si="45"/>
        <v>25</v>
      </c>
      <c r="E102" s="5"/>
      <c r="G102" s="2">
        <f t="shared" si="47"/>
        <v>1096.0511731641086</v>
      </c>
      <c r="H102" s="2">
        <f t="shared" si="47"/>
        <v>762.47038133155377</v>
      </c>
      <c r="I102" s="2">
        <f t="shared" si="47"/>
        <v>1096.0511731641086</v>
      </c>
      <c r="J102" s="2">
        <f t="shared" si="47"/>
        <v>762.47038133155377</v>
      </c>
      <c r="K102" s="2">
        <f t="shared" si="47"/>
        <v>1096.0511731641086</v>
      </c>
      <c r="L102" s="2">
        <f t="shared" si="47"/>
        <v>762.47038133155377</v>
      </c>
      <c r="M102" s="2">
        <f t="shared" si="47"/>
        <v>1096.0511731641086</v>
      </c>
      <c r="N102" s="2">
        <f t="shared" si="47"/>
        <v>762.47038133155377</v>
      </c>
      <c r="O102" s="2">
        <f t="shared" si="47"/>
        <v>1096.0511731641086</v>
      </c>
      <c r="P102" s="2">
        <f t="shared" si="47"/>
        <v>762.47038133155377</v>
      </c>
      <c r="Q102" s="2">
        <f t="shared" si="47"/>
        <v>1096.0511731641086</v>
      </c>
      <c r="R102" s="2">
        <f t="shared" si="47"/>
        <v>762.47038133155377</v>
      </c>
      <c r="S102" s="2">
        <f t="shared" si="47"/>
        <v>1096.0511731641086</v>
      </c>
      <c r="T102" s="2">
        <f t="shared" si="47"/>
        <v>762.47038133155377</v>
      </c>
      <c r="U102" s="2">
        <f t="shared" si="47"/>
        <v>1096.0511731641086</v>
      </c>
      <c r="V102" s="2">
        <f t="shared" si="47"/>
        <v>762.47038133155377</v>
      </c>
      <c r="W102" s="2">
        <f t="shared" si="46"/>
        <v>1096.0511731641086</v>
      </c>
      <c r="X102" s="2">
        <f t="shared" si="46"/>
        <v>762.47038133155377</v>
      </c>
      <c r="Y102" s="2">
        <f t="shared" si="46"/>
        <v>1096.0511731641086</v>
      </c>
      <c r="Z102" s="2">
        <f t="shared" si="46"/>
        <v>762.47038133155377</v>
      </c>
      <c r="AA102" s="2">
        <f t="shared" si="46"/>
        <v>1096.0511731641086</v>
      </c>
      <c r="AB102" s="2">
        <f t="shared" si="46"/>
        <v>762.47038133155377</v>
      </c>
      <c r="AC102" s="2">
        <f t="shared" si="46"/>
        <v>1096.0511731641086</v>
      </c>
      <c r="AD102" s="2">
        <f t="shared" si="46"/>
        <v>762.47038133155377</v>
      </c>
      <c r="AE102" s="2">
        <f t="shared" si="46"/>
        <v>1096.0511731641086</v>
      </c>
      <c r="AF102" s="2">
        <f t="shared" si="46"/>
        <v>762.47038133155377</v>
      </c>
      <c r="AG102" s="2">
        <f t="shared" si="46"/>
        <v>1096.0511731641086</v>
      </c>
      <c r="AH102" s="2">
        <f t="shared" si="46"/>
        <v>762.47038133155377</v>
      </c>
      <c r="AI102" s="2">
        <f t="shared" si="46"/>
        <v>1096.0511731641086</v>
      </c>
      <c r="AJ102" s="2">
        <f t="shared" si="46"/>
        <v>762.47038133155377</v>
      </c>
      <c r="AK102" s="2">
        <f t="shared" si="46"/>
        <v>1096.0511731641086</v>
      </c>
      <c r="AL102" s="2">
        <f t="shared" si="48"/>
        <v>762.47038133155377</v>
      </c>
    </row>
    <row r="103" spans="4:38" x14ac:dyDescent="0.25">
      <c r="D103">
        <f t="shared" si="45"/>
        <v>26</v>
      </c>
      <c r="E103" s="5"/>
      <c r="G103" s="2">
        <f t="shared" si="47"/>
        <v>1093.8590708177803</v>
      </c>
      <c r="H103" s="2">
        <f t="shared" si="47"/>
        <v>760.94544056889072</v>
      </c>
      <c r="I103" s="2">
        <f t="shared" si="47"/>
        <v>1093.8590708177803</v>
      </c>
      <c r="J103" s="2">
        <f t="shared" si="47"/>
        <v>760.94544056889072</v>
      </c>
      <c r="K103" s="2">
        <f t="shared" si="47"/>
        <v>1093.8590708177803</v>
      </c>
      <c r="L103" s="2">
        <f t="shared" si="47"/>
        <v>760.94544056889072</v>
      </c>
      <c r="M103" s="2">
        <f t="shared" si="47"/>
        <v>1093.8590708177803</v>
      </c>
      <c r="N103" s="2">
        <f t="shared" si="47"/>
        <v>760.94544056889072</v>
      </c>
      <c r="O103" s="2">
        <f t="shared" si="47"/>
        <v>1093.8590708177803</v>
      </c>
      <c r="P103" s="2">
        <f t="shared" si="47"/>
        <v>760.94544056889072</v>
      </c>
      <c r="Q103" s="2">
        <f t="shared" si="47"/>
        <v>1093.8590708177803</v>
      </c>
      <c r="R103" s="2">
        <f t="shared" si="47"/>
        <v>760.94544056889072</v>
      </c>
      <c r="S103" s="2">
        <f t="shared" si="47"/>
        <v>1093.8590708177803</v>
      </c>
      <c r="T103" s="2">
        <f t="shared" si="47"/>
        <v>760.94544056889072</v>
      </c>
      <c r="U103" s="2">
        <f t="shared" si="47"/>
        <v>1093.8590708177803</v>
      </c>
      <c r="V103" s="2">
        <f t="shared" si="47"/>
        <v>760.94544056889072</v>
      </c>
      <c r="W103" s="2">
        <f t="shared" si="46"/>
        <v>1093.8590708177803</v>
      </c>
      <c r="X103" s="2">
        <f t="shared" si="46"/>
        <v>760.94544056889072</v>
      </c>
      <c r="Y103" s="2">
        <f t="shared" si="46"/>
        <v>1093.8590708177803</v>
      </c>
      <c r="Z103" s="2">
        <f t="shared" si="46"/>
        <v>760.94544056889072</v>
      </c>
      <c r="AA103" s="2">
        <f t="shared" si="46"/>
        <v>1093.8590708177803</v>
      </c>
      <c r="AB103" s="2">
        <f t="shared" si="46"/>
        <v>760.94544056889072</v>
      </c>
      <c r="AC103" s="2">
        <f t="shared" si="46"/>
        <v>1093.8590708177803</v>
      </c>
      <c r="AD103" s="2">
        <f t="shared" si="46"/>
        <v>760.94544056889072</v>
      </c>
      <c r="AE103" s="2">
        <f t="shared" si="46"/>
        <v>1093.8590708177803</v>
      </c>
      <c r="AF103" s="2">
        <f t="shared" si="46"/>
        <v>760.94544056889072</v>
      </c>
      <c r="AG103" s="2">
        <f t="shared" si="46"/>
        <v>1093.8590708177803</v>
      </c>
      <c r="AH103" s="2">
        <f t="shared" si="46"/>
        <v>760.94544056889072</v>
      </c>
      <c r="AI103" s="2">
        <f t="shared" si="46"/>
        <v>1093.8590708177803</v>
      </c>
      <c r="AJ103" s="2">
        <f t="shared" si="46"/>
        <v>760.94544056889072</v>
      </c>
      <c r="AK103" s="2">
        <f t="shared" si="46"/>
        <v>1093.8590708177803</v>
      </c>
      <c r="AL103" s="2">
        <f t="shared" si="48"/>
        <v>760.94544056889072</v>
      </c>
    </row>
    <row r="104" spans="4:38" x14ac:dyDescent="0.25">
      <c r="D104">
        <f t="shared" si="45"/>
        <v>27</v>
      </c>
      <c r="E104" s="5"/>
      <c r="G104" s="2">
        <f t="shared" si="47"/>
        <v>0</v>
      </c>
      <c r="H104" s="2">
        <f t="shared" si="47"/>
        <v>0</v>
      </c>
      <c r="I104" s="2">
        <f t="shared" si="47"/>
        <v>0</v>
      </c>
      <c r="J104" s="2">
        <f t="shared" si="47"/>
        <v>0</v>
      </c>
      <c r="K104" s="2">
        <f t="shared" si="47"/>
        <v>0</v>
      </c>
      <c r="L104" s="2">
        <f t="shared" si="47"/>
        <v>0</v>
      </c>
      <c r="M104" s="2">
        <f t="shared" si="47"/>
        <v>0</v>
      </c>
      <c r="N104" s="2">
        <f t="shared" si="47"/>
        <v>0</v>
      </c>
      <c r="O104" s="2">
        <f t="shared" si="47"/>
        <v>1091.6713526761448</v>
      </c>
      <c r="P104" s="2">
        <f t="shared" si="47"/>
        <v>759.42354968775282</v>
      </c>
      <c r="Q104" s="2">
        <f t="shared" si="47"/>
        <v>1091.6713526761448</v>
      </c>
      <c r="R104" s="2">
        <f t="shared" si="47"/>
        <v>759.42354968775282</v>
      </c>
      <c r="S104" s="2">
        <f t="shared" si="47"/>
        <v>1091.6713526761448</v>
      </c>
      <c r="T104" s="2">
        <f t="shared" si="47"/>
        <v>759.42354968775282</v>
      </c>
      <c r="U104" s="2">
        <f t="shared" si="47"/>
        <v>1091.6713526761448</v>
      </c>
      <c r="V104" s="2">
        <f t="shared" si="47"/>
        <v>759.42354968775282</v>
      </c>
      <c r="W104" s="2">
        <f t="shared" si="46"/>
        <v>1091.6713526761448</v>
      </c>
      <c r="X104" s="2">
        <f t="shared" si="46"/>
        <v>759.42354968775282</v>
      </c>
      <c r="Y104" s="2">
        <f t="shared" si="46"/>
        <v>1091.6713526761448</v>
      </c>
      <c r="Z104" s="2">
        <f t="shared" si="46"/>
        <v>759.42354968775282</v>
      </c>
      <c r="AA104" s="2">
        <f t="shared" si="46"/>
        <v>1091.6713526761448</v>
      </c>
      <c r="AB104" s="2">
        <f t="shared" si="46"/>
        <v>759.42354968775282</v>
      </c>
      <c r="AC104" s="2">
        <f t="shared" si="46"/>
        <v>1091.6713526761448</v>
      </c>
      <c r="AD104" s="2">
        <f t="shared" si="46"/>
        <v>759.42354968775282</v>
      </c>
      <c r="AE104" s="2">
        <f t="shared" si="46"/>
        <v>1091.6713526761448</v>
      </c>
      <c r="AF104" s="2">
        <f t="shared" si="46"/>
        <v>759.42354968775282</v>
      </c>
      <c r="AG104" s="2">
        <f t="shared" si="46"/>
        <v>1091.6713526761448</v>
      </c>
      <c r="AH104" s="2">
        <f t="shared" si="46"/>
        <v>759.42354968775282</v>
      </c>
      <c r="AI104" s="2">
        <f t="shared" si="46"/>
        <v>1091.6713526761448</v>
      </c>
      <c r="AJ104" s="2">
        <f t="shared" si="46"/>
        <v>759.42354968775282</v>
      </c>
      <c r="AK104" s="2">
        <f t="shared" si="46"/>
        <v>1091.6713526761448</v>
      </c>
      <c r="AL104" s="2">
        <f t="shared" si="48"/>
        <v>759.42354968775282</v>
      </c>
    </row>
    <row r="105" spans="4:38" x14ac:dyDescent="0.25">
      <c r="D105">
        <f t="shared" si="45"/>
        <v>28</v>
      </c>
      <c r="E105" s="5"/>
      <c r="G105" s="2">
        <f t="shared" si="47"/>
        <v>0</v>
      </c>
      <c r="H105" s="2">
        <f t="shared" si="47"/>
        <v>0</v>
      </c>
      <c r="I105" s="2">
        <f t="shared" si="47"/>
        <v>0</v>
      </c>
      <c r="J105" s="2">
        <f t="shared" si="47"/>
        <v>0</v>
      </c>
      <c r="K105" s="2">
        <f t="shared" si="47"/>
        <v>0</v>
      </c>
      <c r="L105" s="2">
        <f t="shared" si="47"/>
        <v>0</v>
      </c>
      <c r="M105" s="2">
        <f t="shared" si="47"/>
        <v>0</v>
      </c>
      <c r="N105" s="2">
        <f t="shared" si="47"/>
        <v>0</v>
      </c>
      <c r="O105" s="2">
        <f t="shared" si="47"/>
        <v>0</v>
      </c>
      <c r="P105" s="2">
        <f t="shared" si="47"/>
        <v>0</v>
      </c>
      <c r="Q105" s="2">
        <f t="shared" si="47"/>
        <v>0</v>
      </c>
      <c r="R105" s="2">
        <f t="shared" si="47"/>
        <v>0</v>
      </c>
      <c r="S105" s="2">
        <f t="shared" si="47"/>
        <v>0</v>
      </c>
      <c r="T105" s="2">
        <f t="shared" si="47"/>
        <v>0</v>
      </c>
      <c r="U105" s="2">
        <f t="shared" si="47"/>
        <v>0</v>
      </c>
      <c r="V105" s="2">
        <f t="shared" si="47"/>
        <v>0</v>
      </c>
      <c r="W105" s="2">
        <f t="shared" si="46"/>
        <v>1089.4880099707925</v>
      </c>
      <c r="X105" s="2">
        <f t="shared" si="46"/>
        <v>757.90470258837729</v>
      </c>
      <c r="Y105" s="2">
        <f t="shared" si="46"/>
        <v>1089.4880099707925</v>
      </c>
      <c r="Z105" s="2">
        <f t="shared" si="46"/>
        <v>757.90470258837729</v>
      </c>
      <c r="AA105" s="2">
        <f t="shared" si="46"/>
        <v>1089.4880099707925</v>
      </c>
      <c r="AB105" s="2">
        <f t="shared" si="46"/>
        <v>757.90470258837729</v>
      </c>
      <c r="AC105" s="2">
        <f t="shared" si="46"/>
        <v>1089.4880099707925</v>
      </c>
      <c r="AD105" s="2">
        <f t="shared" si="46"/>
        <v>757.90470258837729</v>
      </c>
      <c r="AE105" s="2">
        <f t="shared" si="46"/>
        <v>1089.4880099707925</v>
      </c>
      <c r="AF105" s="2">
        <f t="shared" si="46"/>
        <v>757.90470258837729</v>
      </c>
      <c r="AG105" s="2">
        <f t="shared" si="46"/>
        <v>1089.4880099707925</v>
      </c>
      <c r="AH105" s="2">
        <f t="shared" si="46"/>
        <v>757.90470258837729</v>
      </c>
      <c r="AI105" s="2">
        <f t="shared" si="46"/>
        <v>1089.4880099707925</v>
      </c>
      <c r="AJ105" s="2">
        <f t="shared" si="46"/>
        <v>757.90470258837729</v>
      </c>
      <c r="AK105" s="2">
        <f t="shared" si="46"/>
        <v>1089.4880099707925</v>
      </c>
      <c r="AL105" s="2">
        <f t="shared" si="48"/>
        <v>757.90470258837729</v>
      </c>
    </row>
    <row r="106" spans="4:38" x14ac:dyDescent="0.25">
      <c r="D106">
        <f t="shared" si="45"/>
        <v>29</v>
      </c>
      <c r="E106" s="5"/>
      <c r="G106" s="2">
        <f t="shared" si="47"/>
        <v>0</v>
      </c>
      <c r="H106" s="2">
        <f t="shared" si="47"/>
        <v>0</v>
      </c>
      <c r="I106" s="2">
        <f t="shared" si="47"/>
        <v>0</v>
      </c>
      <c r="J106" s="2">
        <f t="shared" si="47"/>
        <v>0</v>
      </c>
      <c r="K106" s="2">
        <f t="shared" si="47"/>
        <v>0</v>
      </c>
      <c r="L106" s="2">
        <f t="shared" si="47"/>
        <v>0</v>
      </c>
      <c r="M106" s="2">
        <f t="shared" si="47"/>
        <v>0</v>
      </c>
      <c r="N106" s="2">
        <f t="shared" si="47"/>
        <v>0</v>
      </c>
      <c r="O106" s="2">
        <f t="shared" si="47"/>
        <v>0</v>
      </c>
      <c r="P106" s="2">
        <f t="shared" si="47"/>
        <v>0</v>
      </c>
      <c r="Q106" s="2">
        <f t="shared" si="47"/>
        <v>0</v>
      </c>
      <c r="R106" s="2">
        <f t="shared" si="47"/>
        <v>0</v>
      </c>
      <c r="S106" s="2">
        <f t="shared" si="47"/>
        <v>0</v>
      </c>
      <c r="T106" s="2">
        <f t="shared" si="47"/>
        <v>0</v>
      </c>
      <c r="U106" s="2">
        <f t="shared" si="47"/>
        <v>0</v>
      </c>
      <c r="V106" s="2">
        <f t="shared" si="47"/>
        <v>0</v>
      </c>
      <c r="W106" s="2">
        <f t="shared" si="46"/>
        <v>0</v>
      </c>
      <c r="X106" s="2">
        <f t="shared" si="46"/>
        <v>0</v>
      </c>
      <c r="Y106" s="2">
        <f t="shared" si="46"/>
        <v>0</v>
      </c>
      <c r="Z106" s="2">
        <f t="shared" si="46"/>
        <v>0</v>
      </c>
      <c r="AA106" s="2">
        <f t="shared" si="46"/>
        <v>0</v>
      </c>
      <c r="AB106" s="2">
        <f t="shared" si="46"/>
        <v>0</v>
      </c>
      <c r="AC106" s="2">
        <f t="shared" si="46"/>
        <v>0</v>
      </c>
      <c r="AD106" s="2">
        <f t="shared" si="46"/>
        <v>0</v>
      </c>
      <c r="AE106" s="2">
        <f t="shared" si="46"/>
        <v>1087.309033950851</v>
      </c>
      <c r="AF106" s="2">
        <f t="shared" si="46"/>
        <v>756.38889318320071</v>
      </c>
      <c r="AG106" s="2">
        <f t="shared" si="46"/>
        <v>1087.309033950851</v>
      </c>
      <c r="AH106" s="2">
        <f t="shared" si="46"/>
        <v>756.38889318320071</v>
      </c>
      <c r="AI106" s="2">
        <f t="shared" si="46"/>
        <v>1087.309033950851</v>
      </c>
      <c r="AJ106" s="2">
        <f t="shared" si="46"/>
        <v>756.38889318320071</v>
      </c>
      <c r="AK106" s="2">
        <f t="shared" si="46"/>
        <v>1087.309033950851</v>
      </c>
      <c r="AL106" s="2">
        <f t="shared" si="48"/>
        <v>756.38889318320071</v>
      </c>
    </row>
    <row r="107" spans="4:38" x14ac:dyDescent="0.25">
      <c r="D107">
        <f t="shared" si="45"/>
        <v>30</v>
      </c>
      <c r="E107" s="5"/>
      <c r="G107" s="2">
        <f t="shared" si="47"/>
        <v>0</v>
      </c>
      <c r="H107" s="2">
        <f t="shared" si="47"/>
        <v>0</v>
      </c>
      <c r="I107" s="2">
        <f t="shared" si="47"/>
        <v>0</v>
      </c>
      <c r="J107" s="2">
        <f t="shared" si="47"/>
        <v>0</v>
      </c>
      <c r="K107" s="2">
        <f t="shared" si="47"/>
        <v>0</v>
      </c>
      <c r="L107" s="2">
        <f t="shared" si="47"/>
        <v>0</v>
      </c>
      <c r="M107" s="2">
        <f t="shared" si="47"/>
        <v>0</v>
      </c>
      <c r="N107" s="2">
        <f t="shared" si="47"/>
        <v>0</v>
      </c>
      <c r="O107" s="2">
        <f t="shared" si="47"/>
        <v>0</v>
      </c>
      <c r="P107" s="2">
        <f t="shared" si="47"/>
        <v>0</v>
      </c>
      <c r="Q107" s="2">
        <f t="shared" si="47"/>
        <v>0</v>
      </c>
      <c r="R107" s="2">
        <f t="shared" si="47"/>
        <v>0</v>
      </c>
      <c r="S107" s="2">
        <f t="shared" si="47"/>
        <v>0</v>
      </c>
      <c r="T107" s="2">
        <f t="shared" si="47"/>
        <v>0</v>
      </c>
      <c r="U107" s="2">
        <f t="shared" si="47"/>
        <v>0</v>
      </c>
      <c r="V107" s="2">
        <f t="shared" si="47"/>
        <v>0</v>
      </c>
      <c r="W107" s="2">
        <f t="shared" si="46"/>
        <v>0</v>
      </c>
      <c r="X107" s="2">
        <f t="shared" si="46"/>
        <v>0</v>
      </c>
      <c r="Y107" s="2">
        <f t="shared" si="46"/>
        <v>0</v>
      </c>
      <c r="Z107" s="2">
        <f t="shared" si="46"/>
        <v>0</v>
      </c>
      <c r="AA107" s="2">
        <f t="shared" si="46"/>
        <v>0</v>
      </c>
      <c r="AB107" s="2">
        <f t="shared" si="46"/>
        <v>0</v>
      </c>
      <c r="AC107" s="2">
        <f t="shared" si="46"/>
        <v>0</v>
      </c>
      <c r="AD107" s="2">
        <f t="shared" si="46"/>
        <v>0</v>
      </c>
      <c r="AE107" s="2">
        <f t="shared" si="46"/>
        <v>1085.134415882949</v>
      </c>
      <c r="AF107" s="2">
        <f t="shared" si="46"/>
        <v>754.87611539683417</v>
      </c>
      <c r="AG107" s="2">
        <f t="shared" si="46"/>
        <v>1085.134415882949</v>
      </c>
      <c r="AH107" s="2">
        <f t="shared" si="46"/>
        <v>754.87611539683417</v>
      </c>
      <c r="AI107" s="2">
        <f t="shared" si="46"/>
        <v>1085.134415882949</v>
      </c>
      <c r="AJ107" s="2">
        <f t="shared" si="46"/>
        <v>754.87611539683417</v>
      </c>
      <c r="AK107" s="2">
        <f t="shared" si="46"/>
        <v>1085.134415882949</v>
      </c>
      <c r="AL107" s="2">
        <f t="shared" si="48"/>
        <v>754.87611539683417</v>
      </c>
    </row>
    <row r="108" spans="4:38" x14ac:dyDescent="0.25">
      <c r="D108">
        <f t="shared" si="45"/>
        <v>31</v>
      </c>
      <c r="E108" s="5"/>
      <c r="G108" s="2">
        <f t="shared" si="47"/>
        <v>0</v>
      </c>
      <c r="H108" s="2">
        <f t="shared" si="47"/>
        <v>0</v>
      </c>
      <c r="I108" s="2">
        <f t="shared" si="47"/>
        <v>0</v>
      </c>
      <c r="J108" s="2">
        <f t="shared" si="47"/>
        <v>0</v>
      </c>
      <c r="K108" s="2">
        <f t="shared" si="47"/>
        <v>0</v>
      </c>
      <c r="L108" s="2">
        <f t="shared" si="47"/>
        <v>0</v>
      </c>
      <c r="M108" s="2">
        <f t="shared" si="47"/>
        <v>0</v>
      </c>
      <c r="N108" s="2">
        <f t="shared" si="47"/>
        <v>0</v>
      </c>
      <c r="O108" s="2">
        <f t="shared" si="47"/>
        <v>0</v>
      </c>
      <c r="P108" s="2">
        <f t="shared" si="47"/>
        <v>0</v>
      </c>
      <c r="Q108" s="2">
        <f t="shared" si="47"/>
        <v>0</v>
      </c>
      <c r="R108" s="2">
        <f t="shared" si="47"/>
        <v>0</v>
      </c>
      <c r="S108" s="2">
        <f t="shared" si="47"/>
        <v>0</v>
      </c>
      <c r="T108" s="2">
        <f t="shared" si="47"/>
        <v>0</v>
      </c>
      <c r="U108" s="2">
        <f t="shared" si="47"/>
        <v>0</v>
      </c>
      <c r="V108" s="2">
        <f t="shared" si="47"/>
        <v>0</v>
      </c>
      <c r="W108" s="2">
        <f t="shared" si="46"/>
        <v>0</v>
      </c>
      <c r="X108" s="2">
        <f t="shared" si="46"/>
        <v>0</v>
      </c>
      <c r="Y108" s="2">
        <f t="shared" si="46"/>
        <v>0</v>
      </c>
      <c r="Z108" s="2">
        <f t="shared" si="46"/>
        <v>0</v>
      </c>
      <c r="AA108" s="2">
        <f t="shared" si="46"/>
        <v>0</v>
      </c>
      <c r="AB108" s="2">
        <f t="shared" si="46"/>
        <v>0</v>
      </c>
      <c r="AC108" s="2">
        <f t="shared" si="46"/>
        <v>0</v>
      </c>
      <c r="AD108" s="2">
        <f t="shared" si="46"/>
        <v>0</v>
      </c>
      <c r="AE108" s="2">
        <f t="shared" si="46"/>
        <v>0</v>
      </c>
      <c r="AF108" s="2">
        <f t="shared" si="46"/>
        <v>0</v>
      </c>
      <c r="AG108" s="2">
        <f t="shared" si="46"/>
        <v>0</v>
      </c>
      <c r="AH108" s="2">
        <f t="shared" si="46"/>
        <v>0</v>
      </c>
      <c r="AI108" s="2">
        <f t="shared" si="46"/>
        <v>0</v>
      </c>
      <c r="AJ108" s="2">
        <f t="shared" si="46"/>
        <v>0</v>
      </c>
      <c r="AK108" s="2">
        <f t="shared" si="46"/>
        <v>0</v>
      </c>
      <c r="AL108" s="2">
        <f t="shared" si="48"/>
        <v>0</v>
      </c>
    </row>
    <row r="109" spans="4:38" x14ac:dyDescent="0.25">
      <c r="D109">
        <f t="shared" si="45"/>
        <v>32</v>
      </c>
      <c r="E109" s="5"/>
      <c r="G109" s="2">
        <f t="shared" si="47"/>
        <v>0</v>
      </c>
      <c r="H109" s="2">
        <f t="shared" si="47"/>
        <v>0</v>
      </c>
      <c r="I109" s="2">
        <f t="shared" si="47"/>
        <v>0</v>
      </c>
      <c r="J109" s="2">
        <f t="shared" si="47"/>
        <v>0</v>
      </c>
      <c r="K109" s="2">
        <f t="shared" si="47"/>
        <v>0</v>
      </c>
      <c r="L109" s="2">
        <f t="shared" si="47"/>
        <v>0</v>
      </c>
      <c r="M109" s="2">
        <f t="shared" si="47"/>
        <v>0</v>
      </c>
      <c r="N109" s="2">
        <f t="shared" si="47"/>
        <v>0</v>
      </c>
      <c r="O109" s="2">
        <f t="shared" si="47"/>
        <v>0</v>
      </c>
      <c r="P109" s="2">
        <f t="shared" si="47"/>
        <v>0</v>
      </c>
      <c r="Q109" s="2">
        <f t="shared" si="47"/>
        <v>0</v>
      </c>
      <c r="R109" s="2">
        <f t="shared" si="47"/>
        <v>0</v>
      </c>
      <c r="S109" s="2">
        <f t="shared" si="47"/>
        <v>0</v>
      </c>
      <c r="T109" s="2">
        <f t="shared" si="47"/>
        <v>0</v>
      </c>
      <c r="U109" s="2">
        <f t="shared" si="47"/>
        <v>0</v>
      </c>
      <c r="V109" s="2">
        <f t="shared" ref="V109:AK117" si="49">IF($D109-1&lt;V$59,V$62*(1-V$61)^($D109-$D$78),0)</f>
        <v>0</v>
      </c>
      <c r="W109" s="2">
        <f t="shared" si="49"/>
        <v>0</v>
      </c>
      <c r="X109" s="2">
        <f t="shared" si="49"/>
        <v>0</v>
      </c>
      <c r="Y109" s="2">
        <f t="shared" si="49"/>
        <v>0</v>
      </c>
      <c r="Z109" s="2">
        <f t="shared" si="49"/>
        <v>0</v>
      </c>
      <c r="AA109" s="2">
        <f t="shared" si="49"/>
        <v>0</v>
      </c>
      <c r="AB109" s="2">
        <f t="shared" si="49"/>
        <v>0</v>
      </c>
      <c r="AC109" s="2">
        <f t="shared" si="49"/>
        <v>0</v>
      </c>
      <c r="AD109" s="2">
        <f t="shared" si="49"/>
        <v>0</v>
      </c>
      <c r="AE109" s="2">
        <f t="shared" si="49"/>
        <v>0</v>
      </c>
      <c r="AF109" s="2">
        <f t="shared" si="49"/>
        <v>0</v>
      </c>
      <c r="AG109" s="2">
        <f t="shared" si="49"/>
        <v>0</v>
      </c>
      <c r="AH109" s="2">
        <f t="shared" si="49"/>
        <v>0</v>
      </c>
      <c r="AI109" s="2">
        <f t="shared" si="49"/>
        <v>0</v>
      </c>
      <c r="AJ109" s="2">
        <f t="shared" si="49"/>
        <v>0</v>
      </c>
      <c r="AK109" s="2">
        <f t="shared" si="49"/>
        <v>0</v>
      </c>
      <c r="AL109" s="2">
        <f t="shared" si="48"/>
        <v>0</v>
      </c>
    </row>
    <row r="110" spans="4:38" x14ac:dyDescent="0.25">
      <c r="D110">
        <f t="shared" si="45"/>
        <v>33</v>
      </c>
      <c r="E110" s="5"/>
      <c r="G110" s="2">
        <f t="shared" ref="G110:V117" si="50">IF($D110-1&lt;G$59,G$62*(1-G$61)^($D110-$D$78),0)</f>
        <v>0</v>
      </c>
      <c r="H110" s="2">
        <f t="shared" si="50"/>
        <v>0</v>
      </c>
      <c r="I110" s="2">
        <f t="shared" si="50"/>
        <v>0</v>
      </c>
      <c r="J110" s="2">
        <f t="shared" si="50"/>
        <v>0</v>
      </c>
      <c r="K110" s="2">
        <f t="shared" si="50"/>
        <v>0</v>
      </c>
      <c r="L110" s="2">
        <f t="shared" si="50"/>
        <v>0</v>
      </c>
      <c r="M110" s="2">
        <f t="shared" si="50"/>
        <v>0</v>
      </c>
      <c r="N110" s="2">
        <f t="shared" si="50"/>
        <v>0</v>
      </c>
      <c r="O110" s="2">
        <f t="shared" si="50"/>
        <v>0</v>
      </c>
      <c r="P110" s="2">
        <f t="shared" si="50"/>
        <v>0</v>
      </c>
      <c r="Q110" s="2">
        <f t="shared" si="50"/>
        <v>0</v>
      </c>
      <c r="R110" s="2">
        <f t="shared" si="50"/>
        <v>0</v>
      </c>
      <c r="S110" s="2">
        <f t="shared" si="50"/>
        <v>0</v>
      </c>
      <c r="T110" s="2">
        <f t="shared" si="50"/>
        <v>0</v>
      </c>
      <c r="U110" s="2">
        <f t="shared" si="50"/>
        <v>0</v>
      </c>
      <c r="V110" s="2">
        <f t="shared" si="50"/>
        <v>0</v>
      </c>
      <c r="W110" s="2">
        <f t="shared" si="49"/>
        <v>0</v>
      </c>
      <c r="X110" s="2">
        <f t="shared" si="49"/>
        <v>0</v>
      </c>
      <c r="Y110" s="2">
        <f t="shared" si="49"/>
        <v>0</v>
      </c>
      <c r="Z110" s="2">
        <f t="shared" si="49"/>
        <v>0</v>
      </c>
      <c r="AA110" s="2">
        <f t="shared" si="49"/>
        <v>0</v>
      </c>
      <c r="AB110" s="2">
        <f t="shared" si="49"/>
        <v>0</v>
      </c>
      <c r="AC110" s="2">
        <f t="shared" si="49"/>
        <v>0</v>
      </c>
      <c r="AD110" s="2">
        <f t="shared" si="49"/>
        <v>0</v>
      </c>
      <c r="AE110" s="2">
        <f t="shared" si="49"/>
        <v>0</v>
      </c>
      <c r="AF110" s="2">
        <f t="shared" si="49"/>
        <v>0</v>
      </c>
      <c r="AG110" s="2">
        <f t="shared" si="49"/>
        <v>0</v>
      </c>
      <c r="AH110" s="2">
        <f t="shared" si="49"/>
        <v>0</v>
      </c>
      <c r="AI110" s="2">
        <f t="shared" si="49"/>
        <v>0</v>
      </c>
      <c r="AJ110" s="2">
        <f t="shared" si="49"/>
        <v>0</v>
      </c>
      <c r="AK110" s="2">
        <f t="shared" si="49"/>
        <v>0</v>
      </c>
      <c r="AL110" s="2">
        <f t="shared" si="48"/>
        <v>0</v>
      </c>
    </row>
    <row r="111" spans="4:38" x14ac:dyDescent="0.25">
      <c r="D111">
        <f t="shared" si="45"/>
        <v>34</v>
      </c>
      <c r="E111" s="5"/>
      <c r="G111" s="2">
        <f t="shared" si="50"/>
        <v>0</v>
      </c>
      <c r="H111" s="2">
        <f t="shared" si="50"/>
        <v>0</v>
      </c>
      <c r="I111" s="2">
        <f t="shared" si="50"/>
        <v>0</v>
      </c>
      <c r="J111" s="2">
        <f t="shared" si="50"/>
        <v>0</v>
      </c>
      <c r="K111" s="2">
        <f t="shared" si="50"/>
        <v>0</v>
      </c>
      <c r="L111" s="2">
        <f t="shared" si="50"/>
        <v>0</v>
      </c>
      <c r="M111" s="2">
        <f t="shared" si="50"/>
        <v>0</v>
      </c>
      <c r="N111" s="2">
        <f t="shared" si="50"/>
        <v>0</v>
      </c>
      <c r="O111" s="2">
        <f t="shared" si="50"/>
        <v>0</v>
      </c>
      <c r="P111" s="2">
        <f t="shared" si="50"/>
        <v>0</v>
      </c>
      <c r="Q111" s="2">
        <f t="shared" si="50"/>
        <v>0</v>
      </c>
      <c r="R111" s="2">
        <f t="shared" si="50"/>
        <v>0</v>
      </c>
      <c r="S111" s="2">
        <f t="shared" si="50"/>
        <v>0</v>
      </c>
      <c r="T111" s="2">
        <f t="shared" si="50"/>
        <v>0</v>
      </c>
      <c r="U111" s="2">
        <f t="shared" si="50"/>
        <v>0</v>
      </c>
      <c r="V111" s="2">
        <f t="shared" si="50"/>
        <v>0</v>
      </c>
      <c r="W111" s="2">
        <f t="shared" si="49"/>
        <v>0</v>
      </c>
      <c r="X111" s="2">
        <f t="shared" si="49"/>
        <v>0</v>
      </c>
      <c r="Y111" s="2">
        <f t="shared" si="49"/>
        <v>0</v>
      </c>
      <c r="Z111" s="2">
        <f t="shared" si="49"/>
        <v>0</v>
      </c>
      <c r="AA111" s="2">
        <f t="shared" si="49"/>
        <v>0</v>
      </c>
      <c r="AB111" s="2">
        <f t="shared" si="49"/>
        <v>0</v>
      </c>
      <c r="AC111" s="2">
        <f t="shared" si="49"/>
        <v>0</v>
      </c>
      <c r="AD111" s="2">
        <f t="shared" si="49"/>
        <v>0</v>
      </c>
      <c r="AE111" s="2">
        <f t="shared" si="49"/>
        <v>0</v>
      </c>
      <c r="AF111" s="2">
        <f t="shared" si="49"/>
        <v>0</v>
      </c>
      <c r="AG111" s="2">
        <f t="shared" si="49"/>
        <v>0</v>
      </c>
      <c r="AH111" s="2">
        <f t="shared" si="49"/>
        <v>0</v>
      </c>
      <c r="AI111" s="2">
        <f t="shared" si="49"/>
        <v>0</v>
      </c>
      <c r="AJ111" s="2">
        <f t="shared" si="49"/>
        <v>0</v>
      </c>
      <c r="AK111" s="2">
        <f t="shared" si="49"/>
        <v>0</v>
      </c>
      <c r="AL111" s="2">
        <f t="shared" si="48"/>
        <v>0</v>
      </c>
    </row>
    <row r="112" spans="4:38" x14ac:dyDescent="0.25">
      <c r="D112">
        <f t="shared" si="45"/>
        <v>35</v>
      </c>
      <c r="E112" s="5"/>
      <c r="G112" s="2">
        <f t="shared" si="50"/>
        <v>0</v>
      </c>
      <c r="H112" s="2">
        <f t="shared" si="50"/>
        <v>0</v>
      </c>
      <c r="I112" s="2">
        <f t="shared" si="50"/>
        <v>0</v>
      </c>
      <c r="J112" s="2">
        <f t="shared" si="50"/>
        <v>0</v>
      </c>
      <c r="K112" s="2">
        <f t="shared" si="50"/>
        <v>0</v>
      </c>
      <c r="L112" s="2">
        <f t="shared" si="50"/>
        <v>0</v>
      </c>
      <c r="M112" s="2">
        <f t="shared" si="50"/>
        <v>0</v>
      </c>
      <c r="N112" s="2">
        <f t="shared" si="50"/>
        <v>0</v>
      </c>
      <c r="O112" s="2">
        <f t="shared" si="50"/>
        <v>0</v>
      </c>
      <c r="P112" s="2">
        <f t="shared" si="50"/>
        <v>0</v>
      </c>
      <c r="Q112" s="2">
        <f t="shared" si="50"/>
        <v>0</v>
      </c>
      <c r="R112" s="2">
        <f t="shared" si="50"/>
        <v>0</v>
      </c>
      <c r="S112" s="2">
        <f t="shared" si="50"/>
        <v>0</v>
      </c>
      <c r="T112" s="2">
        <f t="shared" si="50"/>
        <v>0</v>
      </c>
      <c r="U112" s="2">
        <f t="shared" si="50"/>
        <v>0</v>
      </c>
      <c r="V112" s="2">
        <f t="shared" si="50"/>
        <v>0</v>
      </c>
      <c r="W112" s="2">
        <f t="shared" si="49"/>
        <v>0</v>
      </c>
      <c r="X112" s="2">
        <f t="shared" si="49"/>
        <v>0</v>
      </c>
      <c r="Y112" s="2">
        <f t="shared" si="49"/>
        <v>0</v>
      </c>
      <c r="Z112" s="2">
        <f t="shared" si="49"/>
        <v>0</v>
      </c>
      <c r="AA112" s="2">
        <f t="shared" si="49"/>
        <v>0</v>
      </c>
      <c r="AB112" s="2">
        <f t="shared" si="49"/>
        <v>0</v>
      </c>
      <c r="AC112" s="2">
        <f t="shared" si="49"/>
        <v>0</v>
      </c>
      <c r="AD112" s="2">
        <f t="shared" si="49"/>
        <v>0</v>
      </c>
      <c r="AE112" s="2">
        <f t="shared" si="49"/>
        <v>0</v>
      </c>
      <c r="AF112" s="2">
        <f t="shared" si="49"/>
        <v>0</v>
      </c>
      <c r="AG112" s="2">
        <f t="shared" si="49"/>
        <v>0</v>
      </c>
      <c r="AH112" s="2">
        <f t="shared" si="49"/>
        <v>0</v>
      </c>
      <c r="AI112" s="2">
        <f t="shared" si="49"/>
        <v>0</v>
      </c>
      <c r="AJ112" s="2">
        <f t="shared" si="49"/>
        <v>0</v>
      </c>
      <c r="AK112" s="2">
        <f t="shared" si="49"/>
        <v>0</v>
      </c>
      <c r="AL112" s="2">
        <f t="shared" si="48"/>
        <v>0</v>
      </c>
    </row>
    <row r="113" spans="4:38" x14ac:dyDescent="0.25">
      <c r="D113">
        <f t="shared" si="45"/>
        <v>36</v>
      </c>
      <c r="E113" s="5"/>
      <c r="G113" s="2">
        <f t="shared" si="50"/>
        <v>0</v>
      </c>
      <c r="H113" s="2">
        <f t="shared" si="50"/>
        <v>0</v>
      </c>
      <c r="I113" s="2">
        <f t="shared" si="50"/>
        <v>0</v>
      </c>
      <c r="J113" s="2">
        <f t="shared" si="50"/>
        <v>0</v>
      </c>
      <c r="K113" s="2">
        <f t="shared" si="50"/>
        <v>0</v>
      </c>
      <c r="L113" s="2">
        <f t="shared" si="50"/>
        <v>0</v>
      </c>
      <c r="M113" s="2">
        <f t="shared" si="50"/>
        <v>0</v>
      </c>
      <c r="N113" s="2">
        <f t="shared" si="50"/>
        <v>0</v>
      </c>
      <c r="O113" s="2">
        <f t="shared" si="50"/>
        <v>0</v>
      </c>
      <c r="P113" s="2">
        <f t="shared" si="50"/>
        <v>0</v>
      </c>
      <c r="Q113" s="2">
        <f t="shared" si="50"/>
        <v>0</v>
      </c>
      <c r="R113" s="2">
        <f t="shared" si="50"/>
        <v>0</v>
      </c>
      <c r="S113" s="2">
        <f t="shared" si="50"/>
        <v>0</v>
      </c>
      <c r="T113" s="2">
        <f t="shared" si="50"/>
        <v>0</v>
      </c>
      <c r="U113" s="2">
        <f t="shared" si="50"/>
        <v>0</v>
      </c>
      <c r="V113" s="2">
        <f t="shared" si="50"/>
        <v>0</v>
      </c>
      <c r="W113" s="2">
        <f t="shared" si="49"/>
        <v>0</v>
      </c>
      <c r="X113" s="2">
        <f t="shared" si="49"/>
        <v>0</v>
      </c>
      <c r="Y113" s="2">
        <f t="shared" si="49"/>
        <v>0</v>
      </c>
      <c r="Z113" s="2">
        <f t="shared" si="49"/>
        <v>0</v>
      </c>
      <c r="AA113" s="2">
        <f t="shared" si="49"/>
        <v>0</v>
      </c>
      <c r="AB113" s="2">
        <f t="shared" si="49"/>
        <v>0</v>
      </c>
      <c r="AC113" s="2">
        <f t="shared" si="49"/>
        <v>0</v>
      </c>
      <c r="AD113" s="2">
        <f t="shared" si="49"/>
        <v>0</v>
      </c>
      <c r="AE113" s="2">
        <f t="shared" si="49"/>
        <v>0</v>
      </c>
      <c r="AF113" s="2">
        <f t="shared" si="49"/>
        <v>0</v>
      </c>
      <c r="AG113" s="2">
        <f t="shared" si="49"/>
        <v>0</v>
      </c>
      <c r="AH113" s="2">
        <f t="shared" si="49"/>
        <v>0</v>
      </c>
      <c r="AI113" s="2">
        <f t="shared" si="49"/>
        <v>0</v>
      </c>
      <c r="AJ113" s="2">
        <f t="shared" si="49"/>
        <v>0</v>
      </c>
      <c r="AK113" s="2">
        <f t="shared" si="49"/>
        <v>0</v>
      </c>
      <c r="AL113" s="2">
        <f t="shared" si="48"/>
        <v>0</v>
      </c>
    </row>
    <row r="114" spans="4:38" x14ac:dyDescent="0.25">
      <c r="D114">
        <f t="shared" si="45"/>
        <v>37</v>
      </c>
      <c r="E114" s="5"/>
      <c r="G114" s="2">
        <f t="shared" si="50"/>
        <v>0</v>
      </c>
      <c r="H114" s="2">
        <f t="shared" si="50"/>
        <v>0</v>
      </c>
      <c r="I114" s="2">
        <f t="shared" si="50"/>
        <v>0</v>
      </c>
      <c r="J114" s="2">
        <f t="shared" si="50"/>
        <v>0</v>
      </c>
      <c r="K114" s="2">
        <f t="shared" si="50"/>
        <v>0</v>
      </c>
      <c r="L114" s="2">
        <f t="shared" si="50"/>
        <v>0</v>
      </c>
      <c r="M114" s="2">
        <f t="shared" si="50"/>
        <v>0</v>
      </c>
      <c r="N114" s="2">
        <f t="shared" si="50"/>
        <v>0</v>
      </c>
      <c r="O114" s="2">
        <f t="shared" si="50"/>
        <v>0</v>
      </c>
      <c r="P114" s="2">
        <f t="shared" si="50"/>
        <v>0</v>
      </c>
      <c r="Q114" s="2">
        <f t="shared" si="50"/>
        <v>0</v>
      </c>
      <c r="R114" s="2">
        <f t="shared" si="50"/>
        <v>0</v>
      </c>
      <c r="S114" s="2">
        <f t="shared" si="50"/>
        <v>0</v>
      </c>
      <c r="T114" s="2">
        <f t="shared" si="50"/>
        <v>0</v>
      </c>
      <c r="U114" s="2">
        <f t="shared" si="50"/>
        <v>0</v>
      </c>
      <c r="V114" s="2">
        <f t="shared" si="50"/>
        <v>0</v>
      </c>
      <c r="W114" s="2">
        <f t="shared" si="49"/>
        <v>0</v>
      </c>
      <c r="X114" s="2">
        <f t="shared" si="49"/>
        <v>0</v>
      </c>
      <c r="Y114" s="2">
        <f t="shared" si="49"/>
        <v>0</v>
      </c>
      <c r="Z114" s="2">
        <f t="shared" si="49"/>
        <v>0</v>
      </c>
      <c r="AA114" s="2">
        <f t="shared" si="49"/>
        <v>0</v>
      </c>
      <c r="AB114" s="2">
        <f t="shared" si="49"/>
        <v>0</v>
      </c>
      <c r="AC114" s="2">
        <f t="shared" si="49"/>
        <v>0</v>
      </c>
      <c r="AD114" s="2">
        <f t="shared" si="49"/>
        <v>0</v>
      </c>
      <c r="AE114" s="2">
        <f t="shared" si="49"/>
        <v>0</v>
      </c>
      <c r="AF114" s="2">
        <f t="shared" si="49"/>
        <v>0</v>
      </c>
      <c r="AG114" s="2">
        <f t="shared" si="49"/>
        <v>0</v>
      </c>
      <c r="AH114" s="2">
        <f t="shared" si="49"/>
        <v>0</v>
      </c>
      <c r="AI114" s="2">
        <f t="shared" si="49"/>
        <v>0</v>
      </c>
      <c r="AJ114" s="2">
        <f t="shared" si="49"/>
        <v>0</v>
      </c>
      <c r="AK114" s="2">
        <f t="shared" si="49"/>
        <v>0</v>
      </c>
      <c r="AL114" s="2">
        <f t="shared" si="48"/>
        <v>0</v>
      </c>
    </row>
    <row r="115" spans="4:38" x14ac:dyDescent="0.25">
      <c r="D115">
        <f t="shared" si="45"/>
        <v>38</v>
      </c>
      <c r="E115" s="5"/>
      <c r="G115" s="2">
        <f t="shared" si="50"/>
        <v>0</v>
      </c>
      <c r="H115" s="2">
        <f t="shared" si="50"/>
        <v>0</v>
      </c>
      <c r="I115" s="2">
        <f t="shared" si="50"/>
        <v>0</v>
      </c>
      <c r="J115" s="2">
        <f t="shared" si="50"/>
        <v>0</v>
      </c>
      <c r="K115" s="2">
        <f t="shared" si="50"/>
        <v>0</v>
      </c>
      <c r="L115" s="2">
        <f t="shared" si="50"/>
        <v>0</v>
      </c>
      <c r="M115" s="2">
        <f t="shared" si="50"/>
        <v>0</v>
      </c>
      <c r="N115" s="2">
        <f t="shared" si="50"/>
        <v>0</v>
      </c>
      <c r="O115" s="2">
        <f t="shared" si="50"/>
        <v>0</v>
      </c>
      <c r="P115" s="2">
        <f t="shared" si="50"/>
        <v>0</v>
      </c>
      <c r="Q115" s="2">
        <f t="shared" si="50"/>
        <v>0</v>
      </c>
      <c r="R115" s="2">
        <f t="shared" si="50"/>
        <v>0</v>
      </c>
      <c r="S115" s="2">
        <f t="shared" si="50"/>
        <v>0</v>
      </c>
      <c r="T115" s="2">
        <f t="shared" si="50"/>
        <v>0</v>
      </c>
      <c r="U115" s="2">
        <f t="shared" si="50"/>
        <v>0</v>
      </c>
      <c r="V115" s="2">
        <f t="shared" si="50"/>
        <v>0</v>
      </c>
      <c r="W115" s="2">
        <f t="shared" si="49"/>
        <v>0</v>
      </c>
      <c r="X115" s="2">
        <f t="shared" si="49"/>
        <v>0</v>
      </c>
      <c r="Y115" s="2">
        <f t="shared" si="49"/>
        <v>0</v>
      </c>
      <c r="Z115" s="2">
        <f t="shared" si="49"/>
        <v>0</v>
      </c>
      <c r="AA115" s="2">
        <f t="shared" si="49"/>
        <v>0</v>
      </c>
      <c r="AB115" s="2">
        <f t="shared" si="49"/>
        <v>0</v>
      </c>
      <c r="AC115" s="2">
        <f t="shared" si="49"/>
        <v>0</v>
      </c>
      <c r="AD115" s="2">
        <f t="shared" si="49"/>
        <v>0</v>
      </c>
      <c r="AE115" s="2">
        <f t="shared" si="49"/>
        <v>0</v>
      </c>
      <c r="AF115" s="2">
        <f t="shared" si="49"/>
        <v>0</v>
      </c>
      <c r="AG115" s="2">
        <f t="shared" si="49"/>
        <v>0</v>
      </c>
      <c r="AH115" s="2">
        <f t="shared" si="49"/>
        <v>0</v>
      </c>
      <c r="AI115" s="2">
        <f t="shared" si="49"/>
        <v>0</v>
      </c>
      <c r="AJ115" s="2">
        <f t="shared" si="49"/>
        <v>0</v>
      </c>
      <c r="AK115" s="2">
        <f t="shared" si="49"/>
        <v>0</v>
      </c>
      <c r="AL115" s="2">
        <f t="shared" si="48"/>
        <v>0</v>
      </c>
    </row>
    <row r="116" spans="4:38" x14ac:dyDescent="0.25">
      <c r="D116">
        <f t="shared" si="45"/>
        <v>39</v>
      </c>
      <c r="E116" s="5"/>
      <c r="G116" s="2">
        <f t="shared" si="50"/>
        <v>0</v>
      </c>
      <c r="H116" s="2">
        <f t="shared" si="50"/>
        <v>0</v>
      </c>
      <c r="I116" s="2">
        <f t="shared" si="50"/>
        <v>0</v>
      </c>
      <c r="J116" s="2">
        <f t="shared" si="50"/>
        <v>0</v>
      </c>
      <c r="K116" s="2">
        <f t="shared" si="50"/>
        <v>0</v>
      </c>
      <c r="L116" s="2">
        <f t="shared" si="50"/>
        <v>0</v>
      </c>
      <c r="M116" s="2">
        <f t="shared" si="50"/>
        <v>0</v>
      </c>
      <c r="N116" s="2">
        <f t="shared" si="50"/>
        <v>0</v>
      </c>
      <c r="O116" s="2">
        <f t="shared" si="50"/>
        <v>0</v>
      </c>
      <c r="P116" s="2">
        <f t="shared" si="50"/>
        <v>0</v>
      </c>
      <c r="Q116" s="2">
        <f t="shared" si="50"/>
        <v>0</v>
      </c>
      <c r="R116" s="2">
        <f t="shared" si="50"/>
        <v>0</v>
      </c>
      <c r="S116" s="2">
        <f t="shared" si="50"/>
        <v>0</v>
      </c>
      <c r="T116" s="2">
        <f t="shared" si="50"/>
        <v>0</v>
      </c>
      <c r="U116" s="2">
        <f t="shared" si="50"/>
        <v>0</v>
      </c>
      <c r="V116" s="2">
        <f t="shared" si="50"/>
        <v>0</v>
      </c>
      <c r="W116" s="2">
        <f t="shared" si="49"/>
        <v>0</v>
      </c>
      <c r="X116" s="2">
        <f t="shared" si="49"/>
        <v>0</v>
      </c>
      <c r="Y116" s="2">
        <f t="shared" si="49"/>
        <v>0</v>
      </c>
      <c r="Z116" s="2">
        <f t="shared" si="49"/>
        <v>0</v>
      </c>
      <c r="AA116" s="2">
        <f t="shared" si="49"/>
        <v>0</v>
      </c>
      <c r="AB116" s="2">
        <f t="shared" si="49"/>
        <v>0</v>
      </c>
      <c r="AC116" s="2">
        <f t="shared" si="49"/>
        <v>0</v>
      </c>
      <c r="AD116" s="2">
        <f t="shared" si="49"/>
        <v>0</v>
      </c>
      <c r="AE116" s="2">
        <f t="shared" si="49"/>
        <v>0</v>
      </c>
      <c r="AF116" s="2">
        <f t="shared" si="49"/>
        <v>0</v>
      </c>
      <c r="AG116" s="2">
        <f t="shared" si="49"/>
        <v>0</v>
      </c>
      <c r="AH116" s="2">
        <f t="shared" si="49"/>
        <v>0</v>
      </c>
      <c r="AI116" s="2">
        <f t="shared" si="49"/>
        <v>0</v>
      </c>
      <c r="AJ116" s="2">
        <f t="shared" si="49"/>
        <v>0</v>
      </c>
      <c r="AK116" s="2">
        <f t="shared" si="49"/>
        <v>0</v>
      </c>
      <c r="AL116" s="2">
        <f t="shared" si="48"/>
        <v>0</v>
      </c>
    </row>
    <row r="117" spans="4:38" x14ac:dyDescent="0.25">
      <c r="D117">
        <f t="shared" si="45"/>
        <v>40</v>
      </c>
      <c r="E117" s="5"/>
      <c r="G117" s="2">
        <f t="shared" si="50"/>
        <v>0</v>
      </c>
      <c r="H117" s="2">
        <f t="shared" si="50"/>
        <v>0</v>
      </c>
      <c r="I117" s="2">
        <f t="shared" si="50"/>
        <v>0</v>
      </c>
      <c r="J117" s="2">
        <f t="shared" si="50"/>
        <v>0</v>
      </c>
      <c r="K117" s="2">
        <f t="shared" si="50"/>
        <v>0</v>
      </c>
      <c r="L117" s="2">
        <f t="shared" si="50"/>
        <v>0</v>
      </c>
      <c r="M117" s="2">
        <f t="shared" si="50"/>
        <v>0</v>
      </c>
      <c r="N117" s="2">
        <f t="shared" si="50"/>
        <v>0</v>
      </c>
      <c r="O117" s="2">
        <f t="shared" si="50"/>
        <v>0</v>
      </c>
      <c r="P117" s="2">
        <f t="shared" si="50"/>
        <v>0</v>
      </c>
      <c r="Q117" s="2">
        <f t="shared" si="50"/>
        <v>0</v>
      </c>
      <c r="R117" s="2">
        <f t="shared" si="50"/>
        <v>0</v>
      </c>
      <c r="S117" s="2">
        <f t="shared" si="50"/>
        <v>0</v>
      </c>
      <c r="T117" s="2">
        <f t="shared" si="50"/>
        <v>0</v>
      </c>
      <c r="U117" s="2">
        <f t="shared" si="50"/>
        <v>0</v>
      </c>
      <c r="V117" s="2">
        <f t="shared" si="50"/>
        <v>0</v>
      </c>
      <c r="W117" s="2">
        <f t="shared" si="49"/>
        <v>0</v>
      </c>
      <c r="X117" s="2">
        <f t="shared" si="49"/>
        <v>0</v>
      </c>
      <c r="Y117" s="2">
        <f t="shared" si="49"/>
        <v>0</v>
      </c>
      <c r="Z117" s="2">
        <f t="shared" si="49"/>
        <v>0</v>
      </c>
      <c r="AA117" s="2">
        <f t="shared" si="49"/>
        <v>0</v>
      </c>
      <c r="AB117" s="2">
        <f t="shared" si="49"/>
        <v>0</v>
      </c>
      <c r="AC117" s="2">
        <f t="shared" si="49"/>
        <v>0</v>
      </c>
      <c r="AD117" s="2">
        <f t="shared" si="49"/>
        <v>0</v>
      </c>
      <c r="AE117" s="2">
        <f t="shared" si="49"/>
        <v>0</v>
      </c>
      <c r="AF117" s="2">
        <f t="shared" si="49"/>
        <v>0</v>
      </c>
      <c r="AG117" s="2">
        <f t="shared" si="49"/>
        <v>0</v>
      </c>
      <c r="AH117" s="2">
        <f t="shared" si="49"/>
        <v>0</v>
      </c>
      <c r="AI117" s="2">
        <f t="shared" si="49"/>
        <v>0</v>
      </c>
      <c r="AJ117" s="2">
        <f t="shared" si="49"/>
        <v>0</v>
      </c>
      <c r="AK117" s="2">
        <f t="shared" si="49"/>
        <v>0</v>
      </c>
      <c r="AL117" s="2">
        <f t="shared" si="48"/>
        <v>0</v>
      </c>
    </row>
    <row r="120" spans="4:38" x14ac:dyDescent="0.25">
      <c r="E120"/>
    </row>
    <row r="121" spans="4:38" x14ac:dyDescent="0.25">
      <c r="E121"/>
    </row>
    <row r="122" spans="4:38" x14ac:dyDescent="0.25">
      <c r="E122"/>
    </row>
    <row r="123" spans="4:38" x14ac:dyDescent="0.25">
      <c r="E123"/>
    </row>
    <row r="124" spans="4:38" x14ac:dyDescent="0.25">
      <c r="E124"/>
    </row>
    <row r="125" spans="4:38" x14ac:dyDescent="0.25">
      <c r="E125"/>
    </row>
    <row r="126" spans="4:38" x14ac:dyDescent="0.25">
      <c r="E126"/>
    </row>
    <row r="127" spans="4:38" x14ac:dyDescent="0.25">
      <c r="E127"/>
    </row>
    <row r="128" spans="4:38" x14ac:dyDescent="0.25">
      <c r="E128"/>
    </row>
    <row r="129" spans="5:5" x14ac:dyDescent="0.25">
      <c r="E129"/>
    </row>
    <row r="130" spans="5:5" x14ac:dyDescent="0.25">
      <c r="E130"/>
    </row>
    <row r="131" spans="5:5" x14ac:dyDescent="0.25">
      <c r="E131"/>
    </row>
    <row r="132" spans="5:5" x14ac:dyDescent="0.25">
      <c r="E132"/>
    </row>
    <row r="133" spans="5:5" x14ac:dyDescent="0.25">
      <c r="E133"/>
    </row>
    <row r="134" spans="5:5" x14ac:dyDescent="0.25">
      <c r="E134"/>
    </row>
    <row r="151" spans="2:3" x14ac:dyDescent="0.25">
      <c r="B151" s="58" t="s">
        <v>61</v>
      </c>
      <c r="C151" s="65"/>
    </row>
    <row r="152" spans="2:3" x14ac:dyDescent="0.25">
      <c r="B152" s="58" t="s">
        <v>62</v>
      </c>
      <c r="C152" s="65"/>
    </row>
    <row r="153" spans="2:3" x14ac:dyDescent="0.25">
      <c r="B153" s="58" t="s">
        <v>63</v>
      </c>
      <c r="C153" s="65"/>
    </row>
    <row r="154" spans="2:3" x14ac:dyDescent="0.25">
      <c r="B154" s="58" t="s">
        <v>64</v>
      </c>
      <c r="C154" s="65"/>
    </row>
    <row r="155" spans="2:3" x14ac:dyDescent="0.25">
      <c r="B155" s="58" t="s">
        <v>65</v>
      </c>
      <c r="C155" s="65"/>
    </row>
    <row r="156" spans="2:3" x14ac:dyDescent="0.25">
      <c r="B156" s="58" t="s">
        <v>66</v>
      </c>
      <c r="C156" s="65"/>
    </row>
    <row r="157" spans="2:3" x14ac:dyDescent="0.25">
      <c r="B157" s="58" t="s">
        <v>67</v>
      </c>
      <c r="C157" s="65"/>
    </row>
    <row r="158" spans="2:3" x14ac:dyDescent="0.25">
      <c r="B158" s="58" t="s">
        <v>68</v>
      </c>
      <c r="C158" s="65"/>
    </row>
    <row r="159" spans="2:3" x14ac:dyDescent="0.25">
      <c r="B159" s="58" t="s">
        <v>69</v>
      </c>
      <c r="C159" s="65"/>
    </row>
    <row r="160" spans="2:3" x14ac:dyDescent="0.25">
      <c r="B160" s="58" t="s">
        <v>70</v>
      </c>
      <c r="C160" s="65"/>
    </row>
    <row r="161" spans="2:3" x14ac:dyDescent="0.25">
      <c r="B161" s="58" t="s">
        <v>71</v>
      </c>
      <c r="C161" s="65"/>
    </row>
    <row r="162" spans="2:3" x14ac:dyDescent="0.25">
      <c r="B162" s="58" t="s">
        <v>72</v>
      </c>
      <c r="C162" s="65"/>
    </row>
    <row r="163" spans="2:3" x14ac:dyDescent="0.25">
      <c r="B163" s="58" t="s">
        <v>73</v>
      </c>
      <c r="C163" s="65"/>
    </row>
    <row r="164" spans="2:3" x14ac:dyDescent="0.25">
      <c r="B164" s="58" t="s">
        <v>74</v>
      </c>
      <c r="C164" s="65"/>
    </row>
    <row r="165" spans="2:3" x14ac:dyDescent="0.25">
      <c r="B165" s="58" t="s">
        <v>75</v>
      </c>
      <c r="C165" s="65"/>
    </row>
    <row r="166" spans="2:3" x14ac:dyDescent="0.25">
      <c r="B166" s="58" t="s">
        <v>76</v>
      </c>
      <c r="C166" s="65"/>
    </row>
    <row r="167" spans="2:3" x14ac:dyDescent="0.25">
      <c r="B167" s="58" t="s">
        <v>77</v>
      </c>
      <c r="C167" s="65"/>
    </row>
    <row r="168" spans="2:3" x14ac:dyDescent="0.25">
      <c r="B168" s="58" t="s">
        <v>78</v>
      </c>
      <c r="C168" s="65"/>
    </row>
    <row r="169" spans="2:3" x14ac:dyDescent="0.25">
      <c r="B169" s="58" t="s">
        <v>79</v>
      </c>
      <c r="C169" s="65"/>
    </row>
    <row r="170" spans="2:3" x14ac:dyDescent="0.25">
      <c r="B170" s="58" t="s">
        <v>80</v>
      </c>
      <c r="C170" s="65"/>
    </row>
    <row r="171" spans="2:3" x14ac:dyDescent="0.25">
      <c r="B171" s="58" t="s">
        <v>81</v>
      </c>
      <c r="C171" s="65"/>
    </row>
    <row r="172" spans="2:3" x14ac:dyDescent="0.25">
      <c r="B172" s="58" t="s">
        <v>82</v>
      </c>
      <c r="C172" s="65"/>
    </row>
    <row r="173" spans="2:3" x14ac:dyDescent="0.25">
      <c r="B173" s="58" t="s">
        <v>83</v>
      </c>
      <c r="C173" s="65"/>
    </row>
    <row r="174" spans="2:3" x14ac:dyDescent="0.25">
      <c r="B174" s="58" t="s">
        <v>84</v>
      </c>
      <c r="C174" s="65"/>
    </row>
    <row r="175" spans="2:3" x14ac:dyDescent="0.25">
      <c r="B175" s="58" t="s">
        <v>85</v>
      </c>
      <c r="C175" s="65"/>
    </row>
    <row r="176" spans="2:3" x14ac:dyDescent="0.25">
      <c r="B176" s="58" t="s">
        <v>86</v>
      </c>
      <c r="C176" s="65"/>
    </row>
    <row r="177" spans="2:3" x14ac:dyDescent="0.25">
      <c r="B177" s="58" t="s">
        <v>87</v>
      </c>
      <c r="C177" s="65"/>
    </row>
    <row r="178" spans="2:3" x14ac:dyDescent="0.25">
      <c r="B178" s="58" t="s">
        <v>88</v>
      </c>
      <c r="C178" s="65"/>
    </row>
    <row r="179" spans="2:3" x14ac:dyDescent="0.25">
      <c r="B179" s="58" t="s">
        <v>89</v>
      </c>
      <c r="C179" s="65"/>
    </row>
    <row r="180" spans="2:3" x14ac:dyDescent="0.25">
      <c r="B180" s="58" t="s">
        <v>90</v>
      </c>
      <c r="C180" s="65"/>
    </row>
    <row r="181" spans="2:3" x14ac:dyDescent="0.25">
      <c r="B181" s="58" t="s">
        <v>91</v>
      </c>
      <c r="C181" s="65"/>
    </row>
    <row r="182" spans="2:3" x14ac:dyDescent="0.25">
      <c r="B182" s="58" t="s">
        <v>92</v>
      </c>
      <c r="C182" s="65"/>
    </row>
    <row r="183" spans="2:3" x14ac:dyDescent="0.25">
      <c r="B183" s="58" t="s">
        <v>93</v>
      </c>
      <c r="C183" s="65"/>
    </row>
    <row r="184" spans="2:3" x14ac:dyDescent="0.25">
      <c r="B184" s="58" t="s">
        <v>94</v>
      </c>
      <c r="C184" s="65"/>
    </row>
    <row r="185" spans="2:3" x14ac:dyDescent="0.25">
      <c r="B185" s="58" t="s">
        <v>95</v>
      </c>
      <c r="C185" s="65"/>
    </row>
    <row r="186" spans="2:3" x14ac:dyDescent="0.25">
      <c r="B186" s="58" t="s">
        <v>96</v>
      </c>
      <c r="C186" s="65"/>
    </row>
    <row r="187" spans="2:3" x14ac:dyDescent="0.25">
      <c r="B187" s="58" t="s">
        <v>97</v>
      </c>
      <c r="C187" s="65"/>
    </row>
    <row r="188" spans="2:3" x14ac:dyDescent="0.25">
      <c r="B188" s="58" t="s">
        <v>98</v>
      </c>
      <c r="C188" s="65"/>
    </row>
    <row r="189" spans="2:3" x14ac:dyDescent="0.25">
      <c r="B189" s="58" t="s">
        <v>99</v>
      </c>
      <c r="C189" s="65"/>
    </row>
    <row r="190" spans="2:3" x14ac:dyDescent="0.25">
      <c r="B190" s="58" t="s">
        <v>100</v>
      </c>
      <c r="C190" s="65"/>
    </row>
    <row r="191" spans="2:3" x14ac:dyDescent="0.25">
      <c r="B191" s="58" t="s">
        <v>101</v>
      </c>
      <c r="C191" s="65"/>
    </row>
    <row r="192" spans="2:3" x14ac:dyDescent="0.25">
      <c r="B192" s="58" t="s">
        <v>102</v>
      </c>
      <c r="C192" s="65"/>
    </row>
    <row r="193" spans="2:3" x14ac:dyDescent="0.25">
      <c r="B193" s="58" t="s">
        <v>103</v>
      </c>
      <c r="C193" s="65"/>
    </row>
    <row r="194" spans="2:3" x14ac:dyDescent="0.25">
      <c r="B194" s="58" t="s">
        <v>104</v>
      </c>
      <c r="C194" s="65"/>
    </row>
    <row r="195" spans="2:3" x14ac:dyDescent="0.25">
      <c r="B195" s="58" t="s">
        <v>105</v>
      </c>
      <c r="C195" s="65"/>
    </row>
    <row r="196" spans="2:3" x14ac:dyDescent="0.25">
      <c r="B196" s="58" t="s">
        <v>106</v>
      </c>
      <c r="C196" s="65"/>
    </row>
    <row r="197" spans="2:3" x14ac:dyDescent="0.25">
      <c r="B197" s="58" t="s">
        <v>107</v>
      </c>
      <c r="C197" s="65"/>
    </row>
    <row r="198" spans="2:3" x14ac:dyDescent="0.25">
      <c r="B198" s="58" t="s">
        <v>108</v>
      </c>
      <c r="C198" s="65"/>
    </row>
    <row r="199" spans="2:3" x14ac:dyDescent="0.25">
      <c r="B199" s="58" t="s">
        <v>109</v>
      </c>
      <c r="C199" s="65"/>
    </row>
    <row r="200" spans="2:3" x14ac:dyDescent="0.25">
      <c r="B200" s="58" t="s">
        <v>110</v>
      </c>
      <c r="C200" s="65"/>
    </row>
    <row r="201" spans="2:3" x14ac:dyDescent="0.25">
      <c r="B201" s="58" t="s">
        <v>111</v>
      </c>
      <c r="C201" s="65"/>
    </row>
    <row r="202" spans="2:3" x14ac:dyDescent="0.25">
      <c r="B202" s="58" t="s">
        <v>112</v>
      </c>
      <c r="C202" s="65"/>
    </row>
    <row r="203" spans="2:3" x14ac:dyDescent="0.25">
      <c r="B203" s="58" t="s">
        <v>113</v>
      </c>
      <c r="C203" s="65"/>
    </row>
    <row r="204" spans="2:3" x14ac:dyDescent="0.25">
      <c r="B204" s="58" t="s">
        <v>114</v>
      </c>
      <c r="C204" s="65"/>
    </row>
    <row r="205" spans="2:3" x14ac:dyDescent="0.25">
      <c r="B205" s="58" t="s">
        <v>115</v>
      </c>
      <c r="C205" s="65"/>
    </row>
    <row r="206" spans="2:3" x14ac:dyDescent="0.25">
      <c r="B206" s="58" t="s">
        <v>116</v>
      </c>
      <c r="C206" s="65"/>
    </row>
    <row r="207" spans="2:3" x14ac:dyDescent="0.25">
      <c r="B207" s="58" t="s">
        <v>117</v>
      </c>
      <c r="C207" s="65"/>
    </row>
    <row r="208" spans="2:3" x14ac:dyDescent="0.25">
      <c r="B208" s="58" t="s">
        <v>118</v>
      </c>
      <c r="C208" s="65"/>
    </row>
    <row r="209" spans="2:3" x14ac:dyDescent="0.25">
      <c r="B209" s="58" t="s">
        <v>119</v>
      </c>
      <c r="C209" s="65"/>
    </row>
    <row r="210" spans="2:3" x14ac:dyDescent="0.25">
      <c r="B210" s="58" t="s">
        <v>120</v>
      </c>
      <c r="C210" s="65"/>
    </row>
    <row r="211" spans="2:3" x14ac:dyDescent="0.25">
      <c r="B211" s="58" t="s">
        <v>121</v>
      </c>
      <c r="C211" s="65"/>
    </row>
    <row r="212" spans="2:3" x14ac:dyDescent="0.25">
      <c r="B212" s="58" t="s">
        <v>122</v>
      </c>
      <c r="C212" s="65"/>
    </row>
    <row r="213" spans="2:3" x14ac:dyDescent="0.25">
      <c r="B213" s="58" t="s">
        <v>123</v>
      </c>
      <c r="C213" s="65"/>
    </row>
    <row r="214" spans="2:3" x14ac:dyDescent="0.25">
      <c r="B214" s="58" t="s">
        <v>124</v>
      </c>
      <c r="C214" s="65"/>
    </row>
    <row r="215" spans="2:3" x14ac:dyDescent="0.25">
      <c r="B215" s="58" t="s">
        <v>125</v>
      </c>
      <c r="C215" s="65"/>
    </row>
    <row r="216" spans="2:3" x14ac:dyDescent="0.25">
      <c r="B216" s="58" t="s">
        <v>126</v>
      </c>
      <c r="C216" s="65"/>
    </row>
    <row r="217" spans="2:3" x14ac:dyDescent="0.25">
      <c r="B217" s="58" t="s">
        <v>127</v>
      </c>
      <c r="C217" s="65"/>
    </row>
    <row r="218" spans="2:3" x14ac:dyDescent="0.25">
      <c r="B218" s="58" t="s">
        <v>128</v>
      </c>
      <c r="C218" s="65"/>
    </row>
    <row r="219" spans="2:3" x14ac:dyDescent="0.25">
      <c r="B219" s="58" t="s">
        <v>129</v>
      </c>
      <c r="C219" s="65"/>
    </row>
    <row r="220" spans="2:3" x14ac:dyDescent="0.25">
      <c r="B220" s="58" t="s">
        <v>130</v>
      </c>
      <c r="C220" s="65"/>
    </row>
    <row r="221" spans="2:3" x14ac:dyDescent="0.25">
      <c r="B221" s="58" t="s">
        <v>131</v>
      </c>
      <c r="C221" s="65"/>
    </row>
    <row r="222" spans="2:3" x14ac:dyDescent="0.25">
      <c r="B222" s="58" t="s">
        <v>132</v>
      </c>
      <c r="C222" s="65"/>
    </row>
    <row r="223" spans="2:3" x14ac:dyDescent="0.25">
      <c r="B223" s="58" t="s">
        <v>133</v>
      </c>
      <c r="C223" s="65"/>
    </row>
    <row r="224" spans="2:3" x14ac:dyDescent="0.25">
      <c r="B224" s="58" t="s">
        <v>134</v>
      </c>
      <c r="C224" s="65"/>
    </row>
    <row r="225" spans="2:3" x14ac:dyDescent="0.25">
      <c r="B225" s="58" t="s">
        <v>135</v>
      </c>
      <c r="C225" s="65"/>
    </row>
    <row r="226" spans="2:3" x14ac:dyDescent="0.25">
      <c r="B226" s="58" t="s">
        <v>136</v>
      </c>
      <c r="C226" s="65"/>
    </row>
    <row r="227" spans="2:3" x14ac:dyDescent="0.25">
      <c r="B227" s="58" t="s">
        <v>137</v>
      </c>
      <c r="C227" s="65"/>
    </row>
    <row r="228" spans="2:3" x14ac:dyDescent="0.25">
      <c r="B228" s="58" t="s">
        <v>138</v>
      </c>
      <c r="C228" s="65"/>
    </row>
    <row r="229" spans="2:3" x14ac:dyDescent="0.25">
      <c r="B229" s="58" t="s">
        <v>139</v>
      </c>
      <c r="C229" s="65"/>
    </row>
    <row r="230" spans="2:3" x14ac:dyDescent="0.25">
      <c r="B230" s="58" t="s">
        <v>140</v>
      </c>
      <c r="C230" s="65"/>
    </row>
    <row r="231" spans="2:3" x14ac:dyDescent="0.25">
      <c r="B231" s="58" t="s">
        <v>141</v>
      </c>
      <c r="C231" s="65"/>
    </row>
    <row r="232" spans="2:3" x14ac:dyDescent="0.25">
      <c r="B232" s="58" t="s">
        <v>142</v>
      </c>
      <c r="C232" s="65"/>
    </row>
    <row r="233" spans="2:3" x14ac:dyDescent="0.25">
      <c r="B233" s="58" t="s">
        <v>143</v>
      </c>
      <c r="C233" s="65"/>
    </row>
    <row r="234" spans="2:3" x14ac:dyDescent="0.25">
      <c r="B234" s="58" t="s">
        <v>144</v>
      </c>
      <c r="C234" s="65"/>
    </row>
    <row r="235" spans="2:3" x14ac:dyDescent="0.25">
      <c r="B235" s="58" t="s">
        <v>145</v>
      </c>
      <c r="C235" s="65"/>
    </row>
    <row r="236" spans="2:3" x14ac:dyDescent="0.25">
      <c r="B236" s="58" t="s">
        <v>146</v>
      </c>
      <c r="C236" s="65"/>
    </row>
    <row r="237" spans="2:3" x14ac:dyDescent="0.25">
      <c r="B237" s="58" t="s">
        <v>147</v>
      </c>
      <c r="C237" s="65"/>
    </row>
    <row r="238" spans="2:3" x14ac:dyDescent="0.25">
      <c r="B238" s="58" t="s">
        <v>148</v>
      </c>
      <c r="C238" s="65"/>
    </row>
    <row r="239" spans="2:3" x14ac:dyDescent="0.25">
      <c r="B239" s="58" t="s">
        <v>149</v>
      </c>
      <c r="C239" s="65"/>
    </row>
    <row r="240" spans="2:3" x14ac:dyDescent="0.25">
      <c r="B240" s="58" t="s">
        <v>150</v>
      </c>
      <c r="C240" s="65"/>
    </row>
    <row r="241" spans="2:3" x14ac:dyDescent="0.25">
      <c r="B241" s="58" t="s">
        <v>151</v>
      </c>
      <c r="C241" s="65"/>
    </row>
    <row r="242" spans="2:3" x14ac:dyDescent="0.25">
      <c r="B242" s="58" t="s">
        <v>152</v>
      </c>
      <c r="C242" s="65"/>
    </row>
    <row r="243" spans="2:3" x14ac:dyDescent="0.25">
      <c r="B243" s="58" t="s">
        <v>153</v>
      </c>
      <c r="C243" s="65"/>
    </row>
    <row r="244" spans="2:3" x14ac:dyDescent="0.25">
      <c r="B244" s="58" t="s">
        <v>154</v>
      </c>
      <c r="C244" s="65"/>
    </row>
    <row r="245" spans="2:3" x14ac:dyDescent="0.25">
      <c r="B245" s="58" t="s">
        <v>155</v>
      </c>
      <c r="C245" s="65"/>
    </row>
    <row r="246" spans="2:3" x14ac:dyDescent="0.25">
      <c r="B246" s="58" t="s">
        <v>156</v>
      </c>
      <c r="C246" s="65"/>
    </row>
    <row r="247" spans="2:3" x14ac:dyDescent="0.25">
      <c r="B247" s="58" t="s">
        <v>157</v>
      </c>
      <c r="C247" s="65"/>
    </row>
    <row r="248" spans="2:3" x14ac:dyDescent="0.25">
      <c r="B248" s="58" t="s">
        <v>158</v>
      </c>
      <c r="C248" s="65"/>
    </row>
    <row r="249" spans="2:3" x14ac:dyDescent="0.25">
      <c r="B249" s="58" t="s">
        <v>159</v>
      </c>
      <c r="C249" s="65"/>
    </row>
    <row r="250" spans="2:3" x14ac:dyDescent="0.25">
      <c r="B250" s="58" t="s">
        <v>160</v>
      </c>
      <c r="C250" s="65"/>
    </row>
    <row r="251" spans="2:3" x14ac:dyDescent="0.25">
      <c r="B251" s="58" t="s">
        <v>161</v>
      </c>
      <c r="C251" s="65"/>
    </row>
    <row r="252" spans="2:3" x14ac:dyDescent="0.25">
      <c r="B252" s="58" t="s">
        <v>162</v>
      </c>
      <c r="C252" s="65"/>
    </row>
    <row r="253" spans="2:3" x14ac:dyDescent="0.25">
      <c r="B253" s="58" t="s">
        <v>163</v>
      </c>
      <c r="C253" s="65"/>
    </row>
    <row r="254" spans="2:3" x14ac:dyDescent="0.25">
      <c r="B254" s="58" t="s">
        <v>164</v>
      </c>
      <c r="C254" s="65"/>
    </row>
    <row r="255" spans="2:3" x14ac:dyDescent="0.25">
      <c r="B255" s="58" t="s">
        <v>165</v>
      </c>
      <c r="C255" s="65"/>
    </row>
    <row r="256" spans="2:3" x14ac:dyDescent="0.25">
      <c r="B256" s="58" t="s">
        <v>166</v>
      </c>
      <c r="C256" s="65"/>
    </row>
    <row r="257" spans="2:3" x14ac:dyDescent="0.25">
      <c r="B257" s="58" t="s">
        <v>167</v>
      </c>
      <c r="C257" s="65"/>
    </row>
    <row r="258" spans="2:3" x14ac:dyDescent="0.25">
      <c r="B258" s="58" t="s">
        <v>168</v>
      </c>
      <c r="C258" s="65"/>
    </row>
    <row r="259" spans="2:3" x14ac:dyDescent="0.25">
      <c r="B259" s="58" t="s">
        <v>169</v>
      </c>
      <c r="C259" s="65"/>
    </row>
    <row r="260" spans="2:3" x14ac:dyDescent="0.25">
      <c r="B260" s="58" t="s">
        <v>170</v>
      </c>
      <c r="C260" s="65"/>
    </row>
    <row r="261" spans="2:3" x14ac:dyDescent="0.25">
      <c r="B261" s="58" t="s">
        <v>171</v>
      </c>
      <c r="C261" s="65"/>
    </row>
    <row r="262" spans="2:3" x14ac:dyDescent="0.25">
      <c r="B262" s="58" t="s">
        <v>172</v>
      </c>
      <c r="C262" s="65"/>
    </row>
    <row r="263" spans="2:3" x14ac:dyDescent="0.25">
      <c r="B263" s="58" t="s">
        <v>173</v>
      </c>
      <c r="C263" s="65"/>
    </row>
    <row r="264" spans="2:3" x14ac:dyDescent="0.25">
      <c r="B264" s="58" t="s">
        <v>174</v>
      </c>
      <c r="C264" s="65"/>
    </row>
    <row r="265" spans="2:3" x14ac:dyDescent="0.25">
      <c r="B265" s="58" t="s">
        <v>175</v>
      </c>
      <c r="C265" s="65"/>
    </row>
    <row r="266" spans="2:3" x14ac:dyDescent="0.25">
      <c r="B266" s="58" t="s">
        <v>176</v>
      </c>
      <c r="C266" s="65"/>
    </row>
    <row r="267" spans="2:3" x14ac:dyDescent="0.25">
      <c r="B267" s="58" t="s">
        <v>177</v>
      </c>
      <c r="C267" s="65"/>
    </row>
    <row r="268" spans="2:3" x14ac:dyDescent="0.25">
      <c r="B268" s="58" t="s">
        <v>178</v>
      </c>
      <c r="C268" s="65"/>
    </row>
    <row r="269" spans="2:3" x14ac:dyDescent="0.25">
      <c r="B269" s="58" t="s">
        <v>179</v>
      </c>
      <c r="C269" s="65"/>
    </row>
    <row r="270" spans="2:3" x14ac:dyDescent="0.25">
      <c r="B270" s="58" t="s">
        <v>180</v>
      </c>
      <c r="C270" s="65"/>
    </row>
    <row r="271" spans="2:3" x14ac:dyDescent="0.25">
      <c r="B271" s="58" t="s">
        <v>181</v>
      </c>
      <c r="C271" s="65"/>
    </row>
    <row r="272" spans="2:3" x14ac:dyDescent="0.25">
      <c r="B272" s="58" t="s">
        <v>182</v>
      </c>
      <c r="C272" s="65"/>
    </row>
    <row r="273" spans="2:3" x14ac:dyDescent="0.25">
      <c r="B273" s="58" t="s">
        <v>183</v>
      </c>
      <c r="C273" s="65"/>
    </row>
    <row r="274" spans="2:3" x14ac:dyDescent="0.25">
      <c r="B274" s="58" t="s">
        <v>184</v>
      </c>
      <c r="C274" s="65"/>
    </row>
    <row r="275" spans="2:3" x14ac:dyDescent="0.25">
      <c r="B275" s="58" t="s">
        <v>185</v>
      </c>
      <c r="C275" s="65"/>
    </row>
    <row r="276" spans="2:3" x14ac:dyDescent="0.25">
      <c r="B276" s="58" t="s">
        <v>186</v>
      </c>
      <c r="C276" s="65"/>
    </row>
    <row r="277" spans="2:3" x14ac:dyDescent="0.25">
      <c r="B277" s="58" t="s">
        <v>187</v>
      </c>
      <c r="C277" s="65"/>
    </row>
    <row r="278" spans="2:3" x14ac:dyDescent="0.25">
      <c r="B278" s="58" t="s">
        <v>188</v>
      </c>
      <c r="C278" s="65"/>
    </row>
    <row r="279" spans="2:3" x14ac:dyDescent="0.25">
      <c r="B279" s="58" t="s">
        <v>189</v>
      </c>
      <c r="C279" s="65"/>
    </row>
    <row r="280" spans="2:3" x14ac:dyDescent="0.25">
      <c r="B280" s="58" t="s">
        <v>190</v>
      </c>
      <c r="C280" s="65"/>
    </row>
    <row r="281" spans="2:3" x14ac:dyDescent="0.25">
      <c r="B281" s="58" t="s">
        <v>191</v>
      </c>
      <c r="C281" s="65"/>
    </row>
    <row r="282" spans="2:3" x14ac:dyDescent="0.25">
      <c r="B282" s="58" t="s">
        <v>192</v>
      </c>
      <c r="C282" s="65"/>
    </row>
    <row r="283" spans="2:3" x14ac:dyDescent="0.25">
      <c r="B283" s="58" t="s">
        <v>193</v>
      </c>
      <c r="C283" s="65"/>
    </row>
    <row r="284" spans="2:3" x14ac:dyDescent="0.25">
      <c r="B284" s="58" t="s">
        <v>194</v>
      </c>
      <c r="C284" s="65"/>
    </row>
    <row r="285" spans="2:3" x14ac:dyDescent="0.25">
      <c r="B285" s="58" t="s">
        <v>195</v>
      </c>
      <c r="C285" s="65"/>
    </row>
    <row r="286" spans="2:3" x14ac:dyDescent="0.25">
      <c r="B286" s="58" t="s">
        <v>196</v>
      </c>
      <c r="C286" s="65"/>
    </row>
    <row r="287" spans="2:3" x14ac:dyDescent="0.25">
      <c r="B287" s="58" t="s">
        <v>197</v>
      </c>
      <c r="C287" s="65"/>
    </row>
    <row r="288" spans="2:3" x14ac:dyDescent="0.25">
      <c r="B288" s="58" t="s">
        <v>198</v>
      </c>
      <c r="C288" s="65"/>
    </row>
    <row r="289" spans="2:3" x14ac:dyDescent="0.25">
      <c r="B289" s="58" t="s">
        <v>199</v>
      </c>
      <c r="C289" s="65"/>
    </row>
    <row r="290" spans="2:3" x14ac:dyDescent="0.25">
      <c r="B290" s="58" t="s">
        <v>200</v>
      </c>
      <c r="C290" s="65"/>
    </row>
    <row r="291" spans="2:3" x14ac:dyDescent="0.25">
      <c r="B291" s="58" t="s">
        <v>201</v>
      </c>
      <c r="C291" s="65"/>
    </row>
    <row r="292" spans="2:3" x14ac:dyDescent="0.25">
      <c r="B292" s="58" t="s">
        <v>202</v>
      </c>
      <c r="C292" s="65"/>
    </row>
    <row r="293" spans="2:3" x14ac:dyDescent="0.25">
      <c r="B293" s="58" t="s">
        <v>203</v>
      </c>
      <c r="C293" s="65"/>
    </row>
    <row r="294" spans="2:3" x14ac:dyDescent="0.25">
      <c r="B294" s="58" t="s">
        <v>204</v>
      </c>
      <c r="C294" s="65"/>
    </row>
    <row r="295" spans="2:3" x14ac:dyDescent="0.25">
      <c r="B295" s="58" t="s">
        <v>205</v>
      </c>
      <c r="C295" s="65"/>
    </row>
    <row r="296" spans="2:3" x14ac:dyDescent="0.25">
      <c r="B296" s="58" t="s">
        <v>206</v>
      </c>
      <c r="C296" s="65"/>
    </row>
    <row r="297" spans="2:3" x14ac:dyDescent="0.25">
      <c r="B297" s="58" t="s">
        <v>207</v>
      </c>
      <c r="C297" s="65"/>
    </row>
    <row r="298" spans="2:3" x14ac:dyDescent="0.25">
      <c r="B298" s="58" t="s">
        <v>208</v>
      </c>
      <c r="C298" s="65"/>
    </row>
    <row r="299" spans="2:3" x14ac:dyDescent="0.25">
      <c r="B299" s="58" t="s">
        <v>209</v>
      </c>
      <c r="C299" s="65"/>
    </row>
    <row r="300" spans="2:3" x14ac:dyDescent="0.25">
      <c r="B300" s="58" t="s">
        <v>210</v>
      </c>
      <c r="C300" s="65"/>
    </row>
    <row r="301" spans="2:3" x14ac:dyDescent="0.25">
      <c r="B301" s="58" t="s">
        <v>211</v>
      </c>
      <c r="C301" s="65"/>
    </row>
    <row r="302" spans="2:3" x14ac:dyDescent="0.25">
      <c r="B302" s="58" t="s">
        <v>212</v>
      </c>
      <c r="C302" s="65"/>
    </row>
    <row r="303" spans="2:3" x14ac:dyDescent="0.25">
      <c r="B303" s="58" t="s">
        <v>213</v>
      </c>
      <c r="C303" s="65"/>
    </row>
    <row r="304" spans="2:3" x14ac:dyDescent="0.25">
      <c r="B304" s="58" t="s">
        <v>214</v>
      </c>
      <c r="C304" s="65"/>
    </row>
    <row r="305" spans="2:3" x14ac:dyDescent="0.25">
      <c r="B305" s="58" t="s">
        <v>215</v>
      </c>
      <c r="C305" s="65"/>
    </row>
    <row r="306" spans="2:3" x14ac:dyDescent="0.25">
      <c r="B306" s="58" t="s">
        <v>216</v>
      </c>
      <c r="C306" s="65"/>
    </row>
    <row r="307" spans="2:3" x14ac:dyDescent="0.25">
      <c r="B307" s="58" t="s">
        <v>217</v>
      </c>
      <c r="C307" s="65"/>
    </row>
    <row r="308" spans="2:3" x14ac:dyDescent="0.25">
      <c r="B308" s="58" t="s">
        <v>218</v>
      </c>
      <c r="C308" s="65"/>
    </row>
    <row r="309" spans="2:3" x14ac:dyDescent="0.25">
      <c r="B309" s="58" t="s">
        <v>219</v>
      </c>
      <c r="C309" s="65"/>
    </row>
    <row r="310" spans="2:3" x14ac:dyDescent="0.25">
      <c r="B310" s="58" t="s">
        <v>220</v>
      </c>
      <c r="C310" s="65"/>
    </row>
    <row r="311" spans="2:3" x14ac:dyDescent="0.25">
      <c r="B311" s="58" t="s">
        <v>221</v>
      </c>
      <c r="C311" s="65"/>
    </row>
    <row r="312" spans="2:3" x14ac:dyDescent="0.25">
      <c r="B312" s="58" t="s">
        <v>222</v>
      </c>
      <c r="C312" s="65"/>
    </row>
    <row r="313" spans="2:3" x14ac:dyDescent="0.25">
      <c r="B313" s="58" t="s">
        <v>223</v>
      </c>
      <c r="C313" s="65"/>
    </row>
    <row r="314" spans="2:3" x14ac:dyDescent="0.25">
      <c r="B314" s="58" t="s">
        <v>224</v>
      </c>
      <c r="C314" s="65"/>
    </row>
    <row r="315" spans="2:3" x14ac:dyDescent="0.25">
      <c r="B315" s="58" t="s">
        <v>225</v>
      </c>
      <c r="C315" s="65"/>
    </row>
    <row r="316" spans="2:3" x14ac:dyDescent="0.25">
      <c r="B316" s="58" t="s">
        <v>226</v>
      </c>
      <c r="C316" s="65"/>
    </row>
    <row r="317" spans="2:3" x14ac:dyDescent="0.25">
      <c r="B317" s="58" t="s">
        <v>227</v>
      </c>
      <c r="C317" s="65"/>
    </row>
    <row r="318" spans="2:3" x14ac:dyDescent="0.25">
      <c r="B318" s="58" t="s">
        <v>228</v>
      </c>
      <c r="C318" s="65"/>
    </row>
    <row r="319" spans="2:3" x14ac:dyDescent="0.25">
      <c r="B319" s="58" t="s">
        <v>229</v>
      </c>
      <c r="C319" s="65"/>
    </row>
    <row r="320" spans="2:3" x14ac:dyDescent="0.25">
      <c r="B320" s="58" t="s">
        <v>230</v>
      </c>
      <c r="C320" s="65"/>
    </row>
    <row r="321" spans="2:3" x14ac:dyDescent="0.25">
      <c r="B321" s="58" t="s">
        <v>231</v>
      </c>
      <c r="C321" s="65"/>
    </row>
    <row r="322" spans="2:3" x14ac:dyDescent="0.25">
      <c r="B322" s="58" t="s">
        <v>232</v>
      </c>
      <c r="C322" s="65"/>
    </row>
    <row r="323" spans="2:3" x14ac:dyDescent="0.25">
      <c r="B323" s="58" t="s">
        <v>233</v>
      </c>
      <c r="C323" s="65"/>
    </row>
    <row r="324" spans="2:3" x14ac:dyDescent="0.25">
      <c r="B324" s="58" t="s">
        <v>234</v>
      </c>
      <c r="C324" s="65"/>
    </row>
    <row r="325" spans="2:3" x14ac:dyDescent="0.25">
      <c r="B325" s="58" t="s">
        <v>235</v>
      </c>
      <c r="C325" s="65"/>
    </row>
    <row r="326" spans="2:3" x14ac:dyDescent="0.25">
      <c r="B326" s="58" t="s">
        <v>236</v>
      </c>
      <c r="C326" s="65"/>
    </row>
    <row r="330" spans="2:3" x14ac:dyDescent="0.25">
      <c r="B330" s="58" t="s">
        <v>283</v>
      </c>
    </row>
    <row r="331" spans="2:3" x14ac:dyDescent="0.25">
      <c r="B331" s="58" t="s">
        <v>285</v>
      </c>
    </row>
    <row r="332" spans="2:3" x14ac:dyDescent="0.25">
      <c r="B332" s="58" t="s">
        <v>367</v>
      </c>
    </row>
    <row r="333" spans="2:3" x14ac:dyDescent="0.25">
      <c r="B333" s="58" t="s">
        <v>291</v>
      </c>
    </row>
    <row r="334" spans="2:3" x14ac:dyDescent="0.25">
      <c r="B334" s="58" t="s">
        <v>293</v>
      </c>
    </row>
    <row r="335" spans="2:3" x14ac:dyDescent="0.25">
      <c r="B335" s="58" t="s">
        <v>287</v>
      </c>
    </row>
    <row r="336" spans="2:3" x14ac:dyDescent="0.25">
      <c r="B336" s="58" t="s">
        <v>299</v>
      </c>
    </row>
    <row r="337" spans="2:2" x14ac:dyDescent="0.25">
      <c r="B337" s="58" t="s">
        <v>297</v>
      </c>
    </row>
    <row r="338" spans="2:2" x14ac:dyDescent="0.25">
      <c r="B338" s="58" t="s">
        <v>301</v>
      </c>
    </row>
    <row r="339" spans="2:2" x14ac:dyDescent="0.25">
      <c r="B339" s="58" t="s">
        <v>303</v>
      </c>
    </row>
    <row r="340" spans="2:2" x14ac:dyDescent="0.25">
      <c r="B340" s="58" t="s">
        <v>326</v>
      </c>
    </row>
    <row r="341" spans="2:2" x14ac:dyDescent="0.25">
      <c r="B341" s="58" t="s">
        <v>315</v>
      </c>
    </row>
    <row r="342" spans="2:2" x14ac:dyDescent="0.25">
      <c r="B342" s="58" t="s">
        <v>309</v>
      </c>
    </row>
    <row r="343" spans="2:2" x14ac:dyDescent="0.25">
      <c r="B343" s="58" t="s">
        <v>307</v>
      </c>
    </row>
    <row r="344" spans="2:2" x14ac:dyDescent="0.25">
      <c r="B344" s="58" t="s">
        <v>332</v>
      </c>
    </row>
    <row r="345" spans="2:2" x14ac:dyDescent="0.25">
      <c r="B345" s="58" t="s">
        <v>334</v>
      </c>
    </row>
    <row r="346" spans="2:2" x14ac:dyDescent="0.25">
      <c r="B346" s="58" t="s">
        <v>318</v>
      </c>
    </row>
    <row r="347" spans="2:2" x14ac:dyDescent="0.25">
      <c r="B347" s="58" t="s">
        <v>328</v>
      </c>
    </row>
    <row r="348" spans="2:2" x14ac:dyDescent="0.25">
      <c r="B348" s="58" t="s">
        <v>322</v>
      </c>
    </row>
    <row r="349" spans="2:2" x14ac:dyDescent="0.25">
      <c r="B349" s="58" t="s">
        <v>305</v>
      </c>
    </row>
    <row r="350" spans="2:2" x14ac:dyDescent="0.25">
      <c r="B350" s="58" t="s">
        <v>330</v>
      </c>
    </row>
    <row r="351" spans="2:2" x14ac:dyDescent="0.25">
      <c r="B351" s="58" t="s">
        <v>324</v>
      </c>
    </row>
    <row r="352" spans="2:2" x14ac:dyDescent="0.25">
      <c r="B352" s="58" t="s">
        <v>385</v>
      </c>
    </row>
    <row r="353" spans="2:2" x14ac:dyDescent="0.25">
      <c r="B353" s="58" t="s">
        <v>320</v>
      </c>
    </row>
    <row r="354" spans="2:2" x14ac:dyDescent="0.25">
      <c r="B354" s="58" t="s">
        <v>313</v>
      </c>
    </row>
    <row r="355" spans="2:2" x14ac:dyDescent="0.25">
      <c r="B355" s="58" t="s">
        <v>316</v>
      </c>
    </row>
    <row r="356" spans="2:2" x14ac:dyDescent="0.25">
      <c r="B356" s="58" t="s">
        <v>433</v>
      </c>
    </row>
    <row r="357" spans="2:2" x14ac:dyDescent="0.25">
      <c r="B357" s="58" t="s">
        <v>336</v>
      </c>
    </row>
    <row r="358" spans="2:2" x14ac:dyDescent="0.25">
      <c r="B358" s="58" t="s">
        <v>354</v>
      </c>
    </row>
    <row r="359" spans="2:2" x14ac:dyDescent="0.25">
      <c r="B359" s="58" t="s">
        <v>442</v>
      </c>
    </row>
    <row r="360" spans="2:2" x14ac:dyDescent="0.25">
      <c r="B360" s="58" t="s">
        <v>342</v>
      </c>
    </row>
    <row r="361" spans="2:2" x14ac:dyDescent="0.25">
      <c r="B361" s="58" t="s">
        <v>344</v>
      </c>
    </row>
    <row r="362" spans="2:2" x14ac:dyDescent="0.25">
      <c r="B362" s="58" t="s">
        <v>346</v>
      </c>
    </row>
    <row r="363" spans="2:2" x14ac:dyDescent="0.25">
      <c r="B363" s="58" t="s">
        <v>435</v>
      </c>
    </row>
    <row r="364" spans="2:2" x14ac:dyDescent="0.25">
      <c r="B364" s="58" t="s">
        <v>338</v>
      </c>
    </row>
    <row r="365" spans="2:2" x14ac:dyDescent="0.25">
      <c r="B365" s="58" t="s">
        <v>348</v>
      </c>
    </row>
    <row r="366" spans="2:2" x14ac:dyDescent="0.25">
      <c r="B366" s="58" t="s">
        <v>350</v>
      </c>
    </row>
    <row r="367" spans="2:2" x14ac:dyDescent="0.25">
      <c r="B367" s="58" t="s">
        <v>352</v>
      </c>
    </row>
    <row r="368" spans="2:2" x14ac:dyDescent="0.25">
      <c r="B368" s="58" t="s">
        <v>356</v>
      </c>
    </row>
    <row r="369" spans="2:2" x14ac:dyDescent="0.25">
      <c r="B369" s="58" t="s">
        <v>357</v>
      </c>
    </row>
    <row r="370" spans="2:2" x14ac:dyDescent="0.25">
      <c r="B370" s="58" t="s">
        <v>363</v>
      </c>
    </row>
    <row r="371" spans="2:2" x14ac:dyDescent="0.25">
      <c r="B371" s="58" t="s">
        <v>361</v>
      </c>
    </row>
    <row r="372" spans="2:2" x14ac:dyDescent="0.25">
      <c r="B372" s="58" t="s">
        <v>365</v>
      </c>
    </row>
    <row r="373" spans="2:2" x14ac:dyDescent="0.25">
      <c r="B373" s="58" t="s">
        <v>624</v>
      </c>
    </row>
    <row r="374" spans="2:2" x14ac:dyDescent="0.25">
      <c r="B374" s="58" t="s">
        <v>369</v>
      </c>
    </row>
    <row r="375" spans="2:2" x14ac:dyDescent="0.25">
      <c r="B375" s="58" t="s">
        <v>373</v>
      </c>
    </row>
    <row r="376" spans="2:2" x14ac:dyDescent="0.25">
      <c r="B376" s="58" t="s">
        <v>570</v>
      </c>
    </row>
    <row r="377" spans="2:2" x14ac:dyDescent="0.25">
      <c r="B377" s="58" t="s">
        <v>371</v>
      </c>
    </row>
    <row r="378" spans="2:2" x14ac:dyDescent="0.25">
      <c r="B378" s="58" t="s">
        <v>377</v>
      </c>
    </row>
    <row r="379" spans="2:2" x14ac:dyDescent="0.25">
      <c r="B379" s="58" t="s">
        <v>379</v>
      </c>
    </row>
    <row r="380" spans="2:2" x14ac:dyDescent="0.25">
      <c r="B380" s="58" t="s">
        <v>383</v>
      </c>
    </row>
    <row r="381" spans="2:2" x14ac:dyDescent="0.25">
      <c r="B381" s="58" t="s">
        <v>393</v>
      </c>
    </row>
    <row r="382" spans="2:2" x14ac:dyDescent="0.25">
      <c r="B382" s="58" t="s">
        <v>387</v>
      </c>
    </row>
    <row r="383" spans="2:2" x14ac:dyDescent="0.25">
      <c r="B383" s="58" t="s">
        <v>388</v>
      </c>
    </row>
    <row r="384" spans="2:2" x14ac:dyDescent="0.25">
      <c r="B384" s="58" t="s">
        <v>390</v>
      </c>
    </row>
    <row r="385" spans="2:2" x14ac:dyDescent="0.25">
      <c r="B385" s="58" t="s">
        <v>392</v>
      </c>
    </row>
    <row r="386" spans="2:2" x14ac:dyDescent="0.25">
      <c r="B386" s="58" t="s">
        <v>397</v>
      </c>
    </row>
    <row r="387" spans="2:2" x14ac:dyDescent="0.25">
      <c r="B387" s="58" t="s">
        <v>399</v>
      </c>
    </row>
    <row r="388" spans="2:2" x14ac:dyDescent="0.25">
      <c r="B388" s="58" t="s">
        <v>395</v>
      </c>
    </row>
    <row r="389" spans="2:2" x14ac:dyDescent="0.25">
      <c r="B389" s="58" t="s">
        <v>401</v>
      </c>
    </row>
    <row r="390" spans="2:2" x14ac:dyDescent="0.25">
      <c r="B390" s="58" t="s">
        <v>407</v>
      </c>
    </row>
    <row r="391" spans="2:2" x14ac:dyDescent="0.25">
      <c r="B391" s="58" t="s">
        <v>405</v>
      </c>
    </row>
    <row r="392" spans="2:2" x14ac:dyDescent="0.25">
      <c r="B392" s="58" t="s">
        <v>403</v>
      </c>
    </row>
    <row r="393" spans="2:2" x14ac:dyDescent="0.25">
      <c r="B393" s="58" t="s">
        <v>409</v>
      </c>
    </row>
    <row r="394" spans="2:2" x14ac:dyDescent="0.25">
      <c r="B394" s="58" t="s">
        <v>420</v>
      </c>
    </row>
    <row r="395" spans="2:2" x14ac:dyDescent="0.25">
      <c r="B395" s="58" t="s">
        <v>414</v>
      </c>
    </row>
    <row r="396" spans="2:2" x14ac:dyDescent="0.25">
      <c r="B396" s="58" t="s">
        <v>411</v>
      </c>
    </row>
    <row r="397" spans="2:2" x14ac:dyDescent="0.25">
      <c r="B397" s="58" t="s">
        <v>418</v>
      </c>
    </row>
    <row r="398" spans="2:2" x14ac:dyDescent="0.25">
      <c r="B398" s="58" t="s">
        <v>416</v>
      </c>
    </row>
    <row r="399" spans="2:2" x14ac:dyDescent="0.25">
      <c r="B399" s="58" t="s">
        <v>413</v>
      </c>
    </row>
    <row r="400" spans="2:2" x14ac:dyDescent="0.25">
      <c r="B400" s="58" t="s">
        <v>422</v>
      </c>
    </row>
    <row r="401" spans="2:2" x14ac:dyDescent="0.25">
      <c r="B401" s="58" t="s">
        <v>424</v>
      </c>
    </row>
    <row r="402" spans="2:2" x14ac:dyDescent="0.25">
      <c r="B402" s="58" t="s">
        <v>427</v>
      </c>
    </row>
    <row r="403" spans="2:2" x14ac:dyDescent="0.25">
      <c r="B403" s="58" t="s">
        <v>426</v>
      </c>
    </row>
    <row r="404" spans="2:2" x14ac:dyDescent="0.25">
      <c r="B404" s="58" t="s">
        <v>444</v>
      </c>
    </row>
    <row r="405" spans="2:2" x14ac:dyDescent="0.25">
      <c r="B405" s="58" t="s">
        <v>429</v>
      </c>
    </row>
    <row r="406" spans="2:2" x14ac:dyDescent="0.25">
      <c r="B406" s="58" t="s">
        <v>441</v>
      </c>
    </row>
    <row r="407" spans="2:2" x14ac:dyDescent="0.25">
      <c r="B407" s="58" t="s">
        <v>431</v>
      </c>
    </row>
    <row r="408" spans="2:2" x14ac:dyDescent="0.25">
      <c r="B408" s="58" t="s">
        <v>446</v>
      </c>
    </row>
    <row r="409" spans="2:2" x14ac:dyDescent="0.25">
      <c r="B409" s="58" t="s">
        <v>460</v>
      </c>
    </row>
    <row r="410" spans="2:2" x14ac:dyDescent="0.25">
      <c r="B410" s="58" t="s">
        <v>448</v>
      </c>
    </row>
    <row r="411" spans="2:2" x14ac:dyDescent="0.25">
      <c r="B411" s="58" t="s">
        <v>454</v>
      </c>
    </row>
    <row r="412" spans="2:2" x14ac:dyDescent="0.25">
      <c r="B412" s="58" t="s">
        <v>452</v>
      </c>
    </row>
    <row r="413" spans="2:2" x14ac:dyDescent="0.25">
      <c r="B413" s="58" t="s">
        <v>461</v>
      </c>
    </row>
    <row r="414" spans="2:2" x14ac:dyDescent="0.25">
      <c r="B414" s="58" t="s">
        <v>456</v>
      </c>
    </row>
    <row r="415" spans="2:2" x14ac:dyDescent="0.25">
      <c r="B415" s="58" t="s">
        <v>477</v>
      </c>
    </row>
    <row r="416" spans="2:2" x14ac:dyDescent="0.25">
      <c r="B416" s="58" t="s">
        <v>471</v>
      </c>
    </row>
    <row r="417" spans="2:2" x14ac:dyDescent="0.25">
      <c r="B417" s="58" t="s">
        <v>467</v>
      </c>
    </row>
    <row r="418" spans="2:2" x14ac:dyDescent="0.25">
      <c r="B418" s="58" t="s">
        <v>469</v>
      </c>
    </row>
    <row r="419" spans="2:2" x14ac:dyDescent="0.25">
      <c r="B419" s="58" t="s">
        <v>485</v>
      </c>
    </row>
    <row r="420" spans="2:2" x14ac:dyDescent="0.25">
      <c r="B420" s="58" t="s">
        <v>489</v>
      </c>
    </row>
    <row r="421" spans="2:2" x14ac:dyDescent="0.25">
      <c r="B421" s="58" t="s">
        <v>483</v>
      </c>
    </row>
    <row r="422" spans="2:2" x14ac:dyDescent="0.25">
      <c r="B422" s="58" t="s">
        <v>479</v>
      </c>
    </row>
    <row r="423" spans="2:2" x14ac:dyDescent="0.25">
      <c r="B423" s="58" t="s">
        <v>481</v>
      </c>
    </row>
    <row r="424" spans="2:2" x14ac:dyDescent="0.25">
      <c r="B424" s="58" t="s">
        <v>487</v>
      </c>
    </row>
    <row r="425" spans="2:2" x14ac:dyDescent="0.25">
      <c r="B425" s="58" t="s">
        <v>465</v>
      </c>
    </row>
    <row r="426" spans="2:2" x14ac:dyDescent="0.25">
      <c r="B426" s="58" t="s">
        <v>475</v>
      </c>
    </row>
    <row r="427" spans="2:2" x14ac:dyDescent="0.25">
      <c r="B427" s="58" t="s">
        <v>463</v>
      </c>
    </row>
    <row r="428" spans="2:2" x14ac:dyDescent="0.25">
      <c r="B428" s="58" t="s">
        <v>491</v>
      </c>
    </row>
    <row r="429" spans="2:2" x14ac:dyDescent="0.25">
      <c r="B429" s="58" t="s">
        <v>493</v>
      </c>
    </row>
    <row r="430" spans="2:2" x14ac:dyDescent="0.25">
      <c r="B430" s="58" t="s">
        <v>473</v>
      </c>
    </row>
    <row r="431" spans="2:2" x14ac:dyDescent="0.25">
      <c r="B431" s="58" t="s">
        <v>495</v>
      </c>
    </row>
    <row r="432" spans="2:2" x14ac:dyDescent="0.25">
      <c r="B432" s="58" t="s">
        <v>505</v>
      </c>
    </row>
    <row r="433" spans="2:2" x14ac:dyDescent="0.25">
      <c r="B433" s="58" t="s">
        <v>507</v>
      </c>
    </row>
    <row r="434" spans="2:2" x14ac:dyDescent="0.25">
      <c r="B434" s="58" t="s">
        <v>499</v>
      </c>
    </row>
    <row r="435" spans="2:2" x14ac:dyDescent="0.25">
      <c r="B435" s="58" t="s">
        <v>497</v>
      </c>
    </row>
    <row r="436" spans="2:2" x14ac:dyDescent="0.25">
      <c r="B436" s="58" t="s">
        <v>437</v>
      </c>
    </row>
    <row r="437" spans="2:2" x14ac:dyDescent="0.25">
      <c r="B437" s="58" t="s">
        <v>503</v>
      </c>
    </row>
    <row r="438" spans="2:2" x14ac:dyDescent="0.25">
      <c r="B438" s="58" t="s">
        <v>509</v>
      </c>
    </row>
    <row r="439" spans="2:2" x14ac:dyDescent="0.25">
      <c r="B439" s="58" t="s">
        <v>519</v>
      </c>
    </row>
    <row r="440" spans="2:2" x14ac:dyDescent="0.25">
      <c r="B440" s="58" t="s">
        <v>511</v>
      </c>
    </row>
    <row r="441" spans="2:2" x14ac:dyDescent="0.25">
      <c r="B441" s="58" t="s">
        <v>515</v>
      </c>
    </row>
    <row r="442" spans="2:2" x14ac:dyDescent="0.25">
      <c r="B442" s="58" t="s">
        <v>525</v>
      </c>
    </row>
    <row r="443" spans="2:2" x14ac:dyDescent="0.25">
      <c r="B443" s="58" t="s">
        <v>513</v>
      </c>
    </row>
    <row r="444" spans="2:2" x14ac:dyDescent="0.25">
      <c r="B444" s="58" t="s">
        <v>517</v>
      </c>
    </row>
    <row r="445" spans="2:2" x14ac:dyDescent="0.25">
      <c r="B445" s="58" t="s">
        <v>521</v>
      </c>
    </row>
    <row r="446" spans="2:2" x14ac:dyDescent="0.25">
      <c r="B446" s="58" t="s">
        <v>523</v>
      </c>
    </row>
    <row r="447" spans="2:2" x14ac:dyDescent="0.25">
      <c r="B447" s="58" t="s">
        <v>527</v>
      </c>
    </row>
    <row r="448" spans="2:2" x14ac:dyDescent="0.25">
      <c r="B448" s="58" t="s">
        <v>529</v>
      </c>
    </row>
    <row r="449" spans="2:2" x14ac:dyDescent="0.25">
      <c r="B449" s="58" t="s">
        <v>531</v>
      </c>
    </row>
    <row r="450" spans="2:2" x14ac:dyDescent="0.25">
      <c r="B450" s="58" t="s">
        <v>535</v>
      </c>
    </row>
    <row r="451" spans="2:2" x14ac:dyDescent="0.25">
      <c r="B451" s="58" t="s">
        <v>537</v>
      </c>
    </row>
    <row r="452" spans="2:2" x14ac:dyDescent="0.25">
      <c r="B452" s="58" t="s">
        <v>616</v>
      </c>
    </row>
    <row r="453" spans="2:2" x14ac:dyDescent="0.25">
      <c r="B453" s="58" t="s">
        <v>568</v>
      </c>
    </row>
    <row r="454" spans="2:2" x14ac:dyDescent="0.25">
      <c r="B454" s="58" t="s">
        <v>539</v>
      </c>
    </row>
    <row r="455" spans="2:2" x14ac:dyDescent="0.25">
      <c r="B455" s="58" t="s">
        <v>533</v>
      </c>
    </row>
    <row r="456" spans="2:2" x14ac:dyDescent="0.25">
      <c r="B456" s="58" t="s">
        <v>543</v>
      </c>
    </row>
    <row r="457" spans="2:2" x14ac:dyDescent="0.25">
      <c r="B457" s="58" t="s">
        <v>560</v>
      </c>
    </row>
    <row r="458" spans="2:2" x14ac:dyDescent="0.25">
      <c r="B458" s="58" t="s">
        <v>553</v>
      </c>
    </row>
    <row r="459" spans="2:2" x14ac:dyDescent="0.25">
      <c r="B459" s="58" t="s">
        <v>558</v>
      </c>
    </row>
    <row r="460" spans="2:2" x14ac:dyDescent="0.25">
      <c r="B460" s="58" t="s">
        <v>556</v>
      </c>
    </row>
    <row r="461" spans="2:2" x14ac:dyDescent="0.25">
      <c r="B461" s="58" t="s">
        <v>541</v>
      </c>
    </row>
    <row r="462" spans="2:2" x14ac:dyDescent="0.25">
      <c r="B462" s="58" t="s">
        <v>562</v>
      </c>
    </row>
    <row r="463" spans="2:2" x14ac:dyDescent="0.25">
      <c r="B463" s="58" t="s">
        <v>638</v>
      </c>
    </row>
    <row r="464" spans="2:2" x14ac:dyDescent="0.25">
      <c r="B464" s="58" t="s">
        <v>439</v>
      </c>
    </row>
    <row r="465" spans="2:2" x14ac:dyDescent="0.25">
      <c r="B465" s="58" t="s">
        <v>450</v>
      </c>
    </row>
    <row r="466" spans="2:2" x14ac:dyDescent="0.25">
      <c r="B466" s="58" t="s">
        <v>555</v>
      </c>
    </row>
    <row r="467" spans="2:2" x14ac:dyDescent="0.25">
      <c r="B467" s="58" t="s">
        <v>545</v>
      </c>
    </row>
    <row r="468" spans="2:2" x14ac:dyDescent="0.25">
      <c r="B468" s="58" t="s">
        <v>549</v>
      </c>
    </row>
    <row r="469" spans="2:2" x14ac:dyDescent="0.25">
      <c r="B469" s="58" t="s">
        <v>547</v>
      </c>
    </row>
    <row r="470" spans="2:2" x14ac:dyDescent="0.25">
      <c r="B470" s="58" t="s">
        <v>564</v>
      </c>
    </row>
    <row r="471" spans="2:2" x14ac:dyDescent="0.25">
      <c r="B471" s="58" t="s">
        <v>566</v>
      </c>
    </row>
    <row r="472" spans="2:2" x14ac:dyDescent="0.25">
      <c r="B472" s="58" t="s">
        <v>574</v>
      </c>
    </row>
    <row r="473" spans="2:2" x14ac:dyDescent="0.25">
      <c r="B473" s="58" t="s">
        <v>551</v>
      </c>
    </row>
    <row r="474" spans="2:2" x14ac:dyDescent="0.25">
      <c r="B474" s="58" t="s">
        <v>340</v>
      </c>
    </row>
    <row r="475" spans="2:2" x14ac:dyDescent="0.25">
      <c r="B475" s="58" t="s">
        <v>572</v>
      </c>
    </row>
    <row r="476" spans="2:2" x14ac:dyDescent="0.25">
      <c r="B476" s="58" t="s">
        <v>594</v>
      </c>
    </row>
    <row r="477" spans="2:2" x14ac:dyDescent="0.25">
      <c r="B477" s="58" t="s">
        <v>578</v>
      </c>
    </row>
    <row r="478" spans="2:2" x14ac:dyDescent="0.25">
      <c r="B478" s="58" t="s">
        <v>596</v>
      </c>
    </row>
    <row r="479" spans="2:2" x14ac:dyDescent="0.25">
      <c r="B479" s="58" t="s">
        <v>576</v>
      </c>
    </row>
    <row r="480" spans="2:2" x14ac:dyDescent="0.25">
      <c r="B480" s="58" t="s">
        <v>586</v>
      </c>
    </row>
    <row r="481" spans="2:2" x14ac:dyDescent="0.25">
      <c r="B481" s="58" t="s">
        <v>592</v>
      </c>
    </row>
    <row r="482" spans="2:2" x14ac:dyDescent="0.25">
      <c r="B482" s="58" t="s">
        <v>584</v>
      </c>
    </row>
    <row r="483" spans="2:2" x14ac:dyDescent="0.25">
      <c r="B483" s="58" t="s">
        <v>590</v>
      </c>
    </row>
    <row r="484" spans="2:2" x14ac:dyDescent="0.25">
      <c r="B484" s="58" t="s">
        <v>588</v>
      </c>
    </row>
    <row r="485" spans="2:2" x14ac:dyDescent="0.25">
      <c r="B485" s="58" t="s">
        <v>580</v>
      </c>
    </row>
    <row r="486" spans="2:2" x14ac:dyDescent="0.25">
      <c r="B486" s="58" t="s">
        <v>582</v>
      </c>
    </row>
    <row r="487" spans="2:2" x14ac:dyDescent="0.25">
      <c r="B487" s="58" t="s">
        <v>600</v>
      </c>
    </row>
    <row r="488" spans="2:2" x14ac:dyDescent="0.25">
      <c r="B488" s="58" t="s">
        <v>598</v>
      </c>
    </row>
    <row r="489" spans="2:2" x14ac:dyDescent="0.25">
      <c r="B489" s="58" t="s">
        <v>604</v>
      </c>
    </row>
    <row r="490" spans="2:2" x14ac:dyDescent="0.25">
      <c r="B490" s="58" t="s">
        <v>602</v>
      </c>
    </row>
    <row r="491" spans="2:2" x14ac:dyDescent="0.25">
      <c r="B491" s="58" t="s">
        <v>281</v>
      </c>
    </row>
    <row r="492" spans="2:2" x14ac:dyDescent="0.25">
      <c r="B492" s="58" t="s">
        <v>606</v>
      </c>
    </row>
    <row r="493" spans="2:2" x14ac:dyDescent="0.25">
      <c r="B493" s="58" t="s">
        <v>614</v>
      </c>
    </row>
    <row r="494" spans="2:2" x14ac:dyDescent="0.25">
      <c r="B494" s="58" t="s">
        <v>608</v>
      </c>
    </row>
    <row r="495" spans="2:2" x14ac:dyDescent="0.25">
      <c r="B495" s="58" t="s">
        <v>610</v>
      </c>
    </row>
    <row r="496" spans="2:2" x14ac:dyDescent="0.25">
      <c r="B496" s="58" t="s">
        <v>612</v>
      </c>
    </row>
    <row r="497" spans="2:2" x14ac:dyDescent="0.25">
      <c r="B497" s="58" t="s">
        <v>634</v>
      </c>
    </row>
    <row r="498" spans="2:2" x14ac:dyDescent="0.25">
      <c r="B498" s="58" t="s">
        <v>636</v>
      </c>
    </row>
    <row r="499" spans="2:2" x14ac:dyDescent="0.25">
      <c r="B499" s="58" t="s">
        <v>640</v>
      </c>
    </row>
    <row r="500" spans="2:2" x14ac:dyDescent="0.25">
      <c r="B500" s="58" t="s">
        <v>643</v>
      </c>
    </row>
    <row r="501" spans="2:2" x14ac:dyDescent="0.25">
      <c r="B501" s="58"/>
    </row>
    <row r="502" spans="2:2" x14ac:dyDescent="0.25">
      <c r="B502" s="58"/>
    </row>
    <row r="503" spans="2:2" x14ac:dyDescent="0.25">
      <c r="B503" s="58"/>
    </row>
    <row r="504" spans="2:2" x14ac:dyDescent="0.25">
      <c r="B504" s="58"/>
    </row>
    <row r="505" spans="2:2" x14ac:dyDescent="0.25">
      <c r="B505" s="58"/>
    </row>
    <row r="506" spans="2:2" x14ac:dyDescent="0.25">
      <c r="B506" s="58"/>
    </row>
    <row r="507" spans="2:2" x14ac:dyDescent="0.25">
      <c r="B507" s="58"/>
    </row>
    <row r="508" spans="2:2" x14ac:dyDescent="0.25">
      <c r="B508" s="58"/>
    </row>
    <row r="509" spans="2:2" x14ac:dyDescent="0.25">
      <c r="B509" s="58"/>
    </row>
    <row r="510" spans="2:2" x14ac:dyDescent="0.25">
      <c r="B510" s="58"/>
    </row>
    <row r="511" spans="2:2" x14ac:dyDescent="0.25">
      <c r="B511" s="58"/>
    </row>
    <row r="512" spans="2:2" x14ac:dyDescent="0.25">
      <c r="B512" s="58"/>
    </row>
    <row r="513" spans="2:2" x14ac:dyDescent="0.25">
      <c r="B513" s="58"/>
    </row>
    <row r="514" spans="2:2" x14ac:dyDescent="0.25">
      <c r="B514" s="58"/>
    </row>
    <row r="515" spans="2:2" x14ac:dyDescent="0.25">
      <c r="B515" s="58"/>
    </row>
    <row r="516" spans="2:2" x14ac:dyDescent="0.25">
      <c r="B516" s="58"/>
    </row>
    <row r="517" spans="2:2" x14ac:dyDescent="0.25">
      <c r="B517" s="58"/>
    </row>
    <row r="518" spans="2:2" x14ac:dyDescent="0.25">
      <c r="B518" s="58"/>
    </row>
    <row r="519" spans="2:2" x14ac:dyDescent="0.25">
      <c r="B519" s="58"/>
    </row>
    <row r="520" spans="2:2" x14ac:dyDescent="0.25">
      <c r="B520" s="58"/>
    </row>
    <row r="521" spans="2:2" x14ac:dyDescent="0.25">
      <c r="B521" s="58"/>
    </row>
    <row r="522" spans="2:2" x14ac:dyDescent="0.25">
      <c r="B522" s="58"/>
    </row>
    <row r="523" spans="2:2" x14ac:dyDescent="0.25">
      <c r="B523" s="58"/>
    </row>
    <row r="524" spans="2:2" x14ac:dyDescent="0.25">
      <c r="B524" s="58"/>
    </row>
  </sheetData>
  <sortState ref="B330:B508">
    <sortCondition ref="B508"/>
  </sortState>
  <dataValidations count="3">
    <dataValidation type="list" allowBlank="1" showInputMessage="1" showErrorMessage="1" sqref="C3 B4">
      <formula1>$B$151:$B$326</formula1>
    </dataValidation>
    <dataValidation type="list" allowBlank="1" showInputMessage="1" showErrorMessage="1" sqref="G49:AL49 G52:AL52">
      <formula1>"1190,1380,1680"</formula1>
    </dataValidation>
    <dataValidation type="list" allowBlank="1" showInputMessage="1" showErrorMessage="1" sqref="C13">
      <formula1>$B$330:$B$524</formula1>
    </dataValidation>
  </dataValidations>
  <pageMargins left="0.7" right="0.7" top="0.78740157499999996" bottom="0.78740157499999996"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74"/>
  <sheetViews>
    <sheetView workbookViewId="0">
      <selection activeCell="E15" sqref="E15"/>
    </sheetView>
  </sheetViews>
  <sheetFormatPr baseColWidth="10" defaultRowHeight="15" x14ac:dyDescent="0.25"/>
  <cols>
    <col min="2" max="2" width="34.28515625" customWidth="1"/>
    <col min="3" max="3" width="19.85546875" style="117" customWidth="1"/>
    <col min="4" max="4" width="9.42578125" customWidth="1"/>
    <col min="5" max="5" width="15.7109375" customWidth="1"/>
  </cols>
  <sheetData>
    <row r="1" spans="1:7" x14ac:dyDescent="0.25">
      <c r="A1" s="111" t="s">
        <v>262</v>
      </c>
      <c r="B1" s="111"/>
      <c r="C1" s="114"/>
      <c r="D1" s="111"/>
      <c r="E1" s="111"/>
    </row>
    <row r="2" spans="1:7" x14ac:dyDescent="0.25">
      <c r="A2" s="112" t="s">
        <v>263</v>
      </c>
      <c r="B2" s="112"/>
      <c r="C2" s="115"/>
      <c r="D2" s="112"/>
      <c r="E2" s="112"/>
    </row>
    <row r="3" spans="1:7" x14ac:dyDescent="0.25">
      <c r="A3" s="113" t="s">
        <v>264</v>
      </c>
      <c r="B3" s="113"/>
      <c r="C3" s="116"/>
      <c r="D3" s="113"/>
      <c r="E3" s="113"/>
    </row>
    <row r="4" spans="1:7" s="93" customFormat="1" ht="3.75" customHeight="1" x14ac:dyDescent="0.25">
      <c r="C4" s="123"/>
    </row>
    <row r="7" spans="1:7" x14ac:dyDescent="0.25">
      <c r="C7" s="120" t="s">
        <v>266</v>
      </c>
      <c r="D7" s="121" t="s">
        <v>30</v>
      </c>
      <c r="E7" s="122">
        <f>E21/E22*100</f>
        <v>7.4115307109633415</v>
      </c>
      <c r="F7" s="2"/>
      <c r="G7" s="2"/>
    </row>
    <row r="8" spans="1:7" x14ac:dyDescent="0.25">
      <c r="E8" s="30"/>
    </row>
    <row r="9" spans="1:7" x14ac:dyDescent="0.25">
      <c r="B9" s="124" t="s">
        <v>4</v>
      </c>
      <c r="C9" s="125" t="s">
        <v>5</v>
      </c>
      <c r="D9" s="126" t="s">
        <v>6</v>
      </c>
      <c r="E9" s="127" t="s">
        <v>242</v>
      </c>
    </row>
    <row r="10" spans="1:7" x14ac:dyDescent="0.25">
      <c r="B10" s="128" t="s">
        <v>270</v>
      </c>
      <c r="C10" s="129" t="s">
        <v>8</v>
      </c>
      <c r="D10" s="130" t="s">
        <v>7</v>
      </c>
      <c r="E10" s="131">
        <v>900</v>
      </c>
    </row>
    <row r="11" spans="1:7" ht="23.25" x14ac:dyDescent="0.25">
      <c r="B11" s="132" t="s">
        <v>10</v>
      </c>
      <c r="C11" s="133" t="s">
        <v>265</v>
      </c>
      <c r="D11" s="134" t="s">
        <v>7</v>
      </c>
      <c r="E11" s="135">
        <v>50</v>
      </c>
    </row>
    <row r="12" spans="1:7" ht="35.25" customHeight="1" x14ac:dyDescent="0.25">
      <c r="B12" s="132" t="s">
        <v>24</v>
      </c>
      <c r="C12" s="133" t="s">
        <v>269</v>
      </c>
      <c r="D12" s="134" t="s">
        <v>18</v>
      </c>
      <c r="E12" s="136">
        <v>15</v>
      </c>
    </row>
    <row r="13" spans="1:7" x14ac:dyDescent="0.25">
      <c r="B13" s="137" t="s">
        <v>22</v>
      </c>
      <c r="C13" s="138"/>
      <c r="D13" s="139" t="s">
        <v>7</v>
      </c>
      <c r="E13" s="140">
        <f>E10+E11*(E16-E12)/E12/((1+E17)^E12)</f>
        <v>916.03390326969895</v>
      </c>
    </row>
    <row r="14" spans="1:7" x14ac:dyDescent="0.25">
      <c r="B14" s="137" t="s">
        <v>17</v>
      </c>
      <c r="C14" s="138"/>
      <c r="D14" s="139" t="s">
        <v>13</v>
      </c>
      <c r="E14" s="140">
        <f>-PMT(E17,E16,E13,0)</f>
        <v>64.994856406389957</v>
      </c>
    </row>
    <row r="15" spans="1:7" x14ac:dyDescent="0.25">
      <c r="B15" s="128" t="s">
        <v>12</v>
      </c>
      <c r="C15" s="129"/>
      <c r="D15" s="130" t="s">
        <v>13</v>
      </c>
      <c r="E15" s="141">
        <v>15</v>
      </c>
    </row>
    <row r="16" spans="1:7" x14ac:dyDescent="0.25">
      <c r="B16" s="128" t="s">
        <v>0</v>
      </c>
      <c r="C16" s="129" t="s">
        <v>268</v>
      </c>
      <c r="D16" s="130" t="s">
        <v>18</v>
      </c>
      <c r="E16" s="142">
        <v>25</v>
      </c>
    </row>
    <row r="17" spans="2:7" x14ac:dyDescent="0.25">
      <c r="B17" s="128" t="s">
        <v>1</v>
      </c>
      <c r="C17" s="129"/>
      <c r="D17" s="130" t="s">
        <v>20</v>
      </c>
      <c r="E17" s="143">
        <v>0.05</v>
      </c>
    </row>
    <row r="18" spans="2:7" ht="23.25" x14ac:dyDescent="0.25">
      <c r="B18" s="132" t="s">
        <v>2</v>
      </c>
      <c r="C18" s="133" t="s">
        <v>267</v>
      </c>
      <c r="D18" s="134" t="s">
        <v>21</v>
      </c>
      <c r="E18" s="144">
        <v>2E-3</v>
      </c>
    </row>
    <row r="19" spans="2:7" x14ac:dyDescent="0.25">
      <c r="B19" s="128" t="s">
        <v>238</v>
      </c>
      <c r="C19" s="129" t="s">
        <v>15</v>
      </c>
      <c r="D19" s="130" t="s">
        <v>16</v>
      </c>
      <c r="E19" s="142">
        <v>1100</v>
      </c>
    </row>
    <row r="20" spans="2:7" x14ac:dyDescent="0.25">
      <c r="B20" s="104"/>
      <c r="C20" s="145"/>
      <c r="D20" s="65"/>
      <c r="E20" s="105"/>
    </row>
    <row r="21" spans="2:7" x14ac:dyDescent="0.25">
      <c r="B21" s="137" t="s">
        <v>43</v>
      </c>
      <c r="C21" s="138"/>
      <c r="D21" s="139" t="s">
        <v>27</v>
      </c>
      <c r="E21" s="140">
        <f>-PV(E17,E16,E15+E14)</f>
        <v>1127.4430717603705</v>
      </c>
      <c r="F21" s="2"/>
    </row>
    <row r="22" spans="2:7" x14ac:dyDescent="0.25">
      <c r="B22" s="146" t="s">
        <v>42</v>
      </c>
      <c r="C22" s="147"/>
      <c r="D22" s="148" t="s">
        <v>28</v>
      </c>
      <c r="E22" s="149">
        <f>NPV(E17,E35:E74)</f>
        <v>15212.013762455646</v>
      </c>
      <c r="F22" s="2"/>
      <c r="G22" s="2"/>
    </row>
    <row r="23" spans="2:7" x14ac:dyDescent="0.25">
      <c r="B23" s="35"/>
      <c r="C23" s="118"/>
      <c r="D23" s="35"/>
      <c r="E23" s="109"/>
      <c r="F23" s="2"/>
      <c r="G23" s="2"/>
    </row>
    <row r="24" spans="2:7" x14ac:dyDescent="0.25">
      <c r="B24" s="35" t="s">
        <v>41</v>
      </c>
      <c r="C24" s="118"/>
      <c r="D24" s="35" t="s">
        <v>30</v>
      </c>
      <c r="E24" s="110">
        <f>E13/SUM(E35:E74)*100</f>
        <v>3.4116706720524874</v>
      </c>
      <c r="F24" s="2"/>
      <c r="G24" s="2"/>
    </row>
    <row r="25" spans="2:7" x14ac:dyDescent="0.25">
      <c r="B25" s="35" t="s">
        <v>40</v>
      </c>
      <c r="C25" s="118"/>
      <c r="D25" s="35" t="s">
        <v>30</v>
      </c>
      <c r="E25" s="110">
        <f>((E13/E22)-(E13/SUM(E35:E74)))*100</f>
        <v>2.6101086766523967</v>
      </c>
      <c r="F25" s="2"/>
      <c r="G25" s="2"/>
    </row>
    <row r="26" spans="2:7" x14ac:dyDescent="0.25">
      <c r="B26" s="35" t="s">
        <v>44</v>
      </c>
      <c r="C26" s="118"/>
      <c r="D26" s="35" t="s">
        <v>30</v>
      </c>
      <c r="E26" s="110">
        <f>-PV(E17,E16,E15)/E22*100</f>
        <v>1.3897513622584576</v>
      </c>
      <c r="F26" s="2"/>
      <c r="G26" s="2"/>
    </row>
    <row r="27" spans="2:7" x14ac:dyDescent="0.25">
      <c r="B27" s="35"/>
      <c r="C27" s="118"/>
      <c r="D27" s="35"/>
      <c r="E27" s="110"/>
      <c r="F27" s="2"/>
      <c r="G27" s="2"/>
    </row>
    <row r="28" spans="2:7" x14ac:dyDescent="0.25">
      <c r="B28" s="35" t="s">
        <v>45</v>
      </c>
      <c r="C28" s="118"/>
      <c r="D28" s="35" t="s">
        <v>19</v>
      </c>
      <c r="E28" s="36">
        <f>E24/SUM(E$24:E$26)</f>
        <v>0.46031930583595232</v>
      </c>
      <c r="F28" s="2"/>
      <c r="G28" s="2"/>
    </row>
    <row r="29" spans="2:7" x14ac:dyDescent="0.25">
      <c r="B29" s="35" t="s">
        <v>46</v>
      </c>
      <c r="C29" s="118"/>
      <c r="D29" s="35" t="s">
        <v>19</v>
      </c>
      <c r="E29" s="36">
        <f>E25/SUM(E$24:E$26)</f>
        <v>0.35216863809137994</v>
      </c>
      <c r="F29" s="2"/>
      <c r="G29" s="2"/>
    </row>
    <row r="30" spans="2:7" x14ac:dyDescent="0.25">
      <c r="B30" s="35" t="s">
        <v>47</v>
      </c>
      <c r="C30" s="118"/>
      <c r="D30" s="35" t="s">
        <v>19</v>
      </c>
      <c r="E30" s="36">
        <f>E26/SUM(E$24:E$26)</f>
        <v>0.18751205607266783</v>
      </c>
      <c r="F30" s="2"/>
      <c r="G30" s="2"/>
    </row>
    <row r="31" spans="2:7" x14ac:dyDescent="0.25">
      <c r="E31" s="1"/>
      <c r="F31" s="2"/>
      <c r="G31" s="2"/>
    </row>
    <row r="32" spans="2:7" x14ac:dyDescent="0.25">
      <c r="E32" s="6"/>
      <c r="F32" s="2"/>
      <c r="G32" s="2"/>
    </row>
    <row r="33" spans="2:7" x14ac:dyDescent="0.25">
      <c r="B33" t="s">
        <v>3</v>
      </c>
      <c r="E33" t="s">
        <v>31</v>
      </c>
    </row>
    <row r="34" spans="2:7" x14ac:dyDescent="0.25">
      <c r="B34">
        <v>0</v>
      </c>
    </row>
    <row r="35" spans="2:7" x14ac:dyDescent="0.25">
      <c r="B35">
        <f>B34+1</f>
        <v>1</v>
      </c>
      <c r="C35" s="119"/>
      <c r="E35" s="2">
        <f t="shared" ref="E35:E74" si="0">IF($B35-1&lt;E$16,E$19*(1-E$18)^($B35-$B$35),0)</f>
        <v>1100</v>
      </c>
      <c r="G35" s="2"/>
    </row>
    <row r="36" spans="2:7" x14ac:dyDescent="0.25">
      <c r="B36">
        <f t="shared" ref="B36:B74" si="1">B35+1</f>
        <v>2</v>
      </c>
      <c r="C36" s="119"/>
      <c r="E36" s="2">
        <f t="shared" si="0"/>
        <v>1097.8</v>
      </c>
      <c r="F36" s="2"/>
      <c r="G36" s="2"/>
    </row>
    <row r="37" spans="2:7" x14ac:dyDescent="0.25">
      <c r="B37">
        <f t="shared" si="1"/>
        <v>3</v>
      </c>
      <c r="C37" s="119"/>
      <c r="E37" s="2">
        <f t="shared" si="0"/>
        <v>1095.6043999999999</v>
      </c>
      <c r="F37" s="2"/>
      <c r="G37" s="2"/>
    </row>
    <row r="38" spans="2:7" x14ac:dyDescent="0.25">
      <c r="B38">
        <f t="shared" si="1"/>
        <v>4</v>
      </c>
      <c r="C38" s="119"/>
      <c r="E38" s="2">
        <f t="shared" si="0"/>
        <v>1093.4131912</v>
      </c>
      <c r="F38" s="2"/>
      <c r="G38" s="2"/>
    </row>
    <row r="39" spans="2:7" x14ac:dyDescent="0.25">
      <c r="B39">
        <f t="shared" si="1"/>
        <v>5</v>
      </c>
      <c r="C39" s="119"/>
      <c r="E39" s="2">
        <f t="shared" si="0"/>
        <v>1091.2263648175999</v>
      </c>
      <c r="F39" s="2"/>
      <c r="G39" s="2"/>
    </row>
    <row r="40" spans="2:7" x14ac:dyDescent="0.25">
      <c r="B40">
        <f t="shared" si="1"/>
        <v>6</v>
      </c>
      <c r="C40" s="119"/>
      <c r="E40" s="2">
        <f t="shared" si="0"/>
        <v>1089.0439120879648</v>
      </c>
      <c r="F40" s="2"/>
      <c r="G40" s="2"/>
    </row>
    <row r="41" spans="2:7" x14ac:dyDescent="0.25">
      <c r="B41">
        <f t="shared" si="1"/>
        <v>7</v>
      </c>
      <c r="C41" s="119"/>
      <c r="E41" s="2">
        <f t="shared" si="0"/>
        <v>1086.8658242637889</v>
      </c>
      <c r="F41" s="2"/>
      <c r="G41" s="2"/>
    </row>
    <row r="42" spans="2:7" x14ac:dyDescent="0.25">
      <c r="B42">
        <f t="shared" si="1"/>
        <v>8</v>
      </c>
      <c r="C42" s="119"/>
      <c r="E42" s="2">
        <f t="shared" si="0"/>
        <v>1084.6920926152613</v>
      </c>
      <c r="F42" s="2"/>
      <c r="G42" s="2"/>
    </row>
    <row r="43" spans="2:7" x14ac:dyDescent="0.25">
      <c r="B43">
        <f t="shared" si="1"/>
        <v>9</v>
      </c>
      <c r="C43" s="119"/>
      <c r="E43" s="2">
        <f t="shared" si="0"/>
        <v>1082.5227084300309</v>
      </c>
      <c r="F43" s="2"/>
      <c r="G43" s="2"/>
    </row>
    <row r="44" spans="2:7" x14ac:dyDescent="0.25">
      <c r="B44">
        <f t="shared" si="1"/>
        <v>10</v>
      </c>
      <c r="C44" s="119"/>
      <c r="E44" s="2">
        <f t="shared" si="0"/>
        <v>1080.3576630131708</v>
      </c>
      <c r="F44" s="2"/>
      <c r="G44" s="2"/>
    </row>
    <row r="45" spans="2:7" x14ac:dyDescent="0.25">
      <c r="B45">
        <f t="shared" si="1"/>
        <v>11</v>
      </c>
      <c r="C45" s="119"/>
      <c r="E45" s="2">
        <f t="shared" si="0"/>
        <v>1078.1969476871445</v>
      </c>
      <c r="F45" s="2"/>
      <c r="G45" s="2"/>
    </row>
    <row r="46" spans="2:7" x14ac:dyDescent="0.25">
      <c r="B46">
        <f t="shared" si="1"/>
        <v>12</v>
      </c>
      <c r="C46" s="119"/>
      <c r="E46" s="2">
        <f t="shared" si="0"/>
        <v>1076.0405537917702</v>
      </c>
      <c r="F46" s="2"/>
      <c r="G46" s="2"/>
    </row>
    <row r="47" spans="2:7" x14ac:dyDescent="0.25">
      <c r="B47">
        <f t="shared" si="1"/>
        <v>13</v>
      </c>
      <c r="C47" s="119"/>
      <c r="E47" s="2">
        <f t="shared" si="0"/>
        <v>1073.8884726841866</v>
      </c>
      <c r="F47" s="2"/>
      <c r="G47" s="2"/>
    </row>
    <row r="48" spans="2:7" x14ac:dyDescent="0.25">
      <c r="B48">
        <f t="shared" si="1"/>
        <v>14</v>
      </c>
      <c r="C48" s="119"/>
      <c r="E48" s="2">
        <f t="shared" si="0"/>
        <v>1071.7406957388182</v>
      </c>
      <c r="F48" s="2"/>
      <c r="G48" s="2"/>
    </row>
    <row r="49" spans="2:7" x14ac:dyDescent="0.25">
      <c r="B49">
        <f t="shared" si="1"/>
        <v>15</v>
      </c>
      <c r="C49" s="119"/>
      <c r="E49" s="2">
        <f t="shared" si="0"/>
        <v>1069.5972143473407</v>
      </c>
      <c r="F49" s="2"/>
      <c r="G49" s="2"/>
    </row>
    <row r="50" spans="2:7" x14ac:dyDescent="0.25">
      <c r="B50">
        <f t="shared" si="1"/>
        <v>16</v>
      </c>
      <c r="C50" s="119"/>
      <c r="E50" s="2">
        <f t="shared" si="0"/>
        <v>1067.458019918646</v>
      </c>
      <c r="F50" s="2"/>
      <c r="G50" s="2"/>
    </row>
    <row r="51" spans="2:7" x14ac:dyDescent="0.25">
      <c r="B51">
        <f t="shared" si="1"/>
        <v>17</v>
      </c>
      <c r="C51" s="119"/>
      <c r="E51" s="2">
        <f t="shared" si="0"/>
        <v>1065.3231038788088</v>
      </c>
      <c r="F51" s="2"/>
      <c r="G51" s="2"/>
    </row>
    <row r="52" spans="2:7" x14ac:dyDescent="0.25">
      <c r="B52">
        <f t="shared" si="1"/>
        <v>18</v>
      </c>
      <c r="C52" s="119"/>
      <c r="E52" s="2">
        <f t="shared" si="0"/>
        <v>1063.1924576710512</v>
      </c>
      <c r="F52" s="2"/>
      <c r="G52" s="2"/>
    </row>
    <row r="53" spans="2:7" x14ac:dyDescent="0.25">
      <c r="B53">
        <f t="shared" si="1"/>
        <v>19</v>
      </c>
      <c r="C53" s="119"/>
      <c r="E53" s="2">
        <f t="shared" si="0"/>
        <v>1061.066072755709</v>
      </c>
      <c r="F53" s="2"/>
      <c r="G53" s="2"/>
    </row>
    <row r="54" spans="2:7" x14ac:dyDescent="0.25">
      <c r="B54">
        <f t="shared" si="1"/>
        <v>20</v>
      </c>
      <c r="C54" s="119"/>
      <c r="E54" s="2">
        <f t="shared" si="0"/>
        <v>1058.9439406101976</v>
      </c>
      <c r="F54" s="2"/>
      <c r="G54" s="2"/>
    </row>
    <row r="55" spans="2:7" x14ac:dyDescent="0.25">
      <c r="B55">
        <f t="shared" si="1"/>
        <v>21</v>
      </c>
      <c r="C55" s="119"/>
      <c r="E55" s="2">
        <f t="shared" si="0"/>
        <v>1056.8260527289772</v>
      </c>
      <c r="F55" s="2"/>
      <c r="G55" s="2"/>
    </row>
    <row r="56" spans="2:7" x14ac:dyDescent="0.25">
      <c r="B56">
        <f t="shared" si="1"/>
        <v>22</v>
      </c>
      <c r="C56" s="119"/>
      <c r="E56" s="2">
        <f t="shared" si="0"/>
        <v>1054.7124006235192</v>
      </c>
      <c r="F56" s="2"/>
      <c r="G56" s="2"/>
    </row>
    <row r="57" spans="2:7" x14ac:dyDescent="0.25">
      <c r="B57">
        <f t="shared" si="1"/>
        <v>23</v>
      </c>
      <c r="C57" s="119"/>
      <c r="E57" s="2">
        <f t="shared" si="0"/>
        <v>1052.6029758222724</v>
      </c>
      <c r="F57" s="2"/>
      <c r="G57" s="2"/>
    </row>
    <row r="58" spans="2:7" x14ac:dyDescent="0.25">
      <c r="B58">
        <f t="shared" si="1"/>
        <v>24</v>
      </c>
      <c r="C58" s="119"/>
      <c r="E58" s="2">
        <f t="shared" si="0"/>
        <v>1050.4977698706275</v>
      </c>
      <c r="F58" s="2"/>
      <c r="G58" s="2"/>
    </row>
    <row r="59" spans="2:7" x14ac:dyDescent="0.25">
      <c r="B59">
        <f t="shared" si="1"/>
        <v>25</v>
      </c>
      <c r="C59" s="119"/>
      <c r="E59" s="2">
        <f t="shared" si="0"/>
        <v>1048.3967743308865</v>
      </c>
      <c r="F59" s="2"/>
      <c r="G59" s="2"/>
    </row>
    <row r="60" spans="2:7" x14ac:dyDescent="0.25">
      <c r="B60">
        <f t="shared" si="1"/>
        <v>26</v>
      </c>
      <c r="C60" s="119"/>
      <c r="E60" s="2">
        <f t="shared" si="0"/>
        <v>0</v>
      </c>
      <c r="F60" s="2"/>
      <c r="G60" s="2"/>
    </row>
    <row r="61" spans="2:7" x14ac:dyDescent="0.25">
      <c r="B61">
        <f t="shared" si="1"/>
        <v>27</v>
      </c>
      <c r="C61" s="119"/>
      <c r="E61" s="2">
        <f t="shared" si="0"/>
        <v>0</v>
      </c>
      <c r="F61" s="2"/>
      <c r="G61" s="2"/>
    </row>
    <row r="62" spans="2:7" x14ac:dyDescent="0.25">
      <c r="B62">
        <f t="shared" si="1"/>
        <v>28</v>
      </c>
      <c r="C62" s="119"/>
      <c r="E62" s="2">
        <f t="shared" si="0"/>
        <v>0</v>
      </c>
      <c r="F62" s="2"/>
      <c r="G62" s="2"/>
    </row>
    <row r="63" spans="2:7" x14ac:dyDescent="0.25">
      <c r="B63">
        <f t="shared" si="1"/>
        <v>29</v>
      </c>
      <c r="C63" s="119"/>
      <c r="E63" s="2">
        <f t="shared" si="0"/>
        <v>0</v>
      </c>
      <c r="F63" s="2"/>
      <c r="G63" s="2"/>
    </row>
    <row r="64" spans="2:7" x14ac:dyDescent="0.25">
      <c r="B64">
        <f t="shared" si="1"/>
        <v>30</v>
      </c>
      <c r="C64" s="119"/>
      <c r="E64" s="2">
        <f t="shared" si="0"/>
        <v>0</v>
      </c>
      <c r="F64" s="2"/>
      <c r="G64" s="2"/>
    </row>
    <row r="65" spans="2:7" x14ac:dyDescent="0.25">
      <c r="B65">
        <f t="shared" si="1"/>
        <v>31</v>
      </c>
      <c r="C65" s="119"/>
      <c r="E65" s="2">
        <f t="shared" si="0"/>
        <v>0</v>
      </c>
      <c r="F65" s="2"/>
      <c r="G65" s="2"/>
    </row>
    <row r="66" spans="2:7" x14ac:dyDescent="0.25">
      <c r="B66">
        <f t="shared" si="1"/>
        <v>32</v>
      </c>
      <c r="C66" s="119"/>
      <c r="E66" s="2">
        <f t="shared" si="0"/>
        <v>0</v>
      </c>
      <c r="F66" s="2"/>
      <c r="G66" s="2"/>
    </row>
    <row r="67" spans="2:7" x14ac:dyDescent="0.25">
      <c r="B67">
        <f t="shared" si="1"/>
        <v>33</v>
      </c>
      <c r="C67" s="119"/>
      <c r="E67" s="2">
        <f t="shared" si="0"/>
        <v>0</v>
      </c>
      <c r="F67" s="2"/>
      <c r="G67" s="2"/>
    </row>
    <row r="68" spans="2:7" x14ac:dyDescent="0.25">
      <c r="B68">
        <f t="shared" si="1"/>
        <v>34</v>
      </c>
      <c r="C68" s="119"/>
      <c r="E68" s="2">
        <f t="shared" si="0"/>
        <v>0</v>
      </c>
      <c r="F68" s="2"/>
      <c r="G68" s="2"/>
    </row>
    <row r="69" spans="2:7" x14ac:dyDescent="0.25">
      <c r="B69">
        <f t="shared" si="1"/>
        <v>35</v>
      </c>
      <c r="C69" s="119"/>
      <c r="E69" s="2">
        <f t="shared" si="0"/>
        <v>0</v>
      </c>
      <c r="F69" s="2"/>
      <c r="G69" s="2"/>
    </row>
    <row r="70" spans="2:7" x14ac:dyDescent="0.25">
      <c r="B70">
        <f t="shared" si="1"/>
        <v>36</v>
      </c>
      <c r="C70" s="119"/>
      <c r="E70" s="2">
        <f t="shared" si="0"/>
        <v>0</v>
      </c>
      <c r="F70" s="2"/>
      <c r="G70" s="2"/>
    </row>
    <row r="71" spans="2:7" x14ac:dyDescent="0.25">
      <c r="B71">
        <f t="shared" si="1"/>
        <v>37</v>
      </c>
      <c r="C71" s="119"/>
      <c r="E71" s="2">
        <f t="shared" si="0"/>
        <v>0</v>
      </c>
      <c r="F71" s="2"/>
      <c r="G71" s="2"/>
    </row>
    <row r="72" spans="2:7" x14ac:dyDescent="0.25">
      <c r="B72">
        <f t="shared" si="1"/>
        <v>38</v>
      </c>
      <c r="C72" s="119"/>
      <c r="E72" s="2">
        <f t="shared" si="0"/>
        <v>0</v>
      </c>
      <c r="F72" s="2"/>
      <c r="G72" s="2"/>
    </row>
    <row r="73" spans="2:7" x14ac:dyDescent="0.25">
      <c r="B73">
        <f t="shared" si="1"/>
        <v>39</v>
      </c>
      <c r="C73" s="119"/>
      <c r="E73" s="2">
        <f t="shared" si="0"/>
        <v>0</v>
      </c>
      <c r="F73" s="2"/>
      <c r="G73" s="2"/>
    </row>
    <row r="74" spans="2:7" x14ac:dyDescent="0.25">
      <c r="B74">
        <f t="shared" si="1"/>
        <v>40</v>
      </c>
      <c r="C74" s="119"/>
      <c r="E74" s="2">
        <f t="shared" si="0"/>
        <v>0</v>
      </c>
      <c r="F74" s="2"/>
      <c r="G74" s="2"/>
    </row>
  </sheetData>
  <pageMargins left="0.7" right="0.7" top="0.78740157499999996" bottom="0.78740157499999996"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749992370372631"/>
  </sheetPr>
  <dimension ref="A1"/>
  <sheetViews>
    <sheetView workbookViewId="0">
      <selection activeCell="F35" sqref="F35"/>
    </sheetView>
  </sheetViews>
  <sheetFormatPr baseColWidth="10" defaultRowHeight="15" x14ac:dyDescent="0.25"/>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J199"/>
  <sheetViews>
    <sheetView workbookViewId="0">
      <selection activeCell="E29" sqref="E29"/>
    </sheetView>
  </sheetViews>
  <sheetFormatPr baseColWidth="10" defaultRowHeight="15" x14ac:dyDescent="0.25"/>
  <cols>
    <col min="1" max="1" width="34.7109375" customWidth="1"/>
    <col min="3" max="3" width="11.42578125" style="73"/>
    <col min="6" max="6" width="26.5703125" customWidth="1"/>
  </cols>
  <sheetData>
    <row r="1" spans="1:10" x14ac:dyDescent="0.25">
      <c r="A1" t="s">
        <v>272</v>
      </c>
    </row>
    <row r="2" spans="1:10" x14ac:dyDescent="0.25">
      <c r="A2" t="s">
        <v>273</v>
      </c>
    </row>
    <row r="3" spans="1:10" x14ac:dyDescent="0.25">
      <c r="A3" t="s">
        <v>1213</v>
      </c>
      <c r="G3" t="s">
        <v>1212</v>
      </c>
    </row>
    <row r="4" spans="1:10" x14ac:dyDescent="0.25">
      <c r="A4" t="s">
        <v>274</v>
      </c>
      <c r="B4" t="s">
        <v>275</v>
      </c>
      <c r="C4" s="73" t="s">
        <v>276</v>
      </c>
      <c r="I4" t="s">
        <v>1210</v>
      </c>
      <c r="J4" t="s">
        <v>1211</v>
      </c>
    </row>
    <row r="5" spans="1:10" x14ac:dyDescent="0.25">
      <c r="A5" t="s">
        <v>277</v>
      </c>
      <c r="B5" t="s">
        <v>278</v>
      </c>
      <c r="C5" s="73">
        <v>0.15240000000000001</v>
      </c>
      <c r="D5" s="151"/>
      <c r="G5" t="s">
        <v>653</v>
      </c>
      <c r="H5" t="s">
        <v>654</v>
      </c>
      <c r="I5" t="s">
        <v>655</v>
      </c>
      <c r="J5" s="151">
        <v>65596</v>
      </c>
    </row>
    <row r="6" spans="1:10" x14ac:dyDescent="0.25">
      <c r="A6" t="s">
        <v>279</v>
      </c>
      <c r="B6" t="s">
        <v>280</v>
      </c>
      <c r="C6" s="73">
        <v>6.0099999999999997E-3</v>
      </c>
      <c r="D6" s="151"/>
      <c r="G6" t="s">
        <v>656</v>
      </c>
      <c r="H6" t="s">
        <v>657</v>
      </c>
      <c r="I6" t="s">
        <v>658</v>
      </c>
      <c r="J6" s="151">
        <v>166386</v>
      </c>
    </row>
    <row r="7" spans="1:10" x14ac:dyDescent="0.25">
      <c r="A7" t="s">
        <v>281</v>
      </c>
      <c r="B7" t="s">
        <v>282</v>
      </c>
      <c r="C7" s="73">
        <v>0.19689999999999999</v>
      </c>
      <c r="D7" s="151"/>
      <c r="G7" t="s">
        <v>659</v>
      </c>
      <c r="H7" t="s">
        <v>660</v>
      </c>
      <c r="I7" t="s">
        <v>661</v>
      </c>
      <c r="J7" s="151">
        <v>50821</v>
      </c>
    </row>
    <row r="8" spans="1:10" x14ac:dyDescent="0.25">
      <c r="A8" t="s">
        <v>283</v>
      </c>
      <c r="B8" t="s">
        <v>284</v>
      </c>
      <c r="C8" s="73">
        <v>1.2630000000000001E-2</v>
      </c>
      <c r="D8" s="151"/>
      <c r="G8" t="s">
        <v>662</v>
      </c>
      <c r="H8" t="s">
        <v>663</v>
      </c>
      <c r="I8" t="s">
        <v>664</v>
      </c>
      <c r="J8" s="151">
        <v>794446</v>
      </c>
    </row>
    <row r="9" spans="1:10" x14ac:dyDescent="0.25">
      <c r="A9" t="s">
        <v>285</v>
      </c>
      <c r="B9" t="s">
        <v>286</v>
      </c>
      <c r="C9" s="73">
        <v>7.2610000000000001E-3</v>
      </c>
      <c r="D9" s="151"/>
      <c r="G9" t="s">
        <v>665</v>
      </c>
      <c r="H9" t="s">
        <v>666</v>
      </c>
      <c r="I9" t="s">
        <v>667</v>
      </c>
      <c r="J9" s="151">
        <v>142751</v>
      </c>
    </row>
    <row r="10" spans="1:10" x14ac:dyDescent="0.25">
      <c r="A10" t="s">
        <v>287</v>
      </c>
      <c r="B10" t="s">
        <v>288</v>
      </c>
      <c r="C10" s="73">
        <v>1.748E-3</v>
      </c>
      <c r="D10" s="151"/>
      <c r="G10" t="s">
        <v>668</v>
      </c>
      <c r="H10" t="s">
        <v>669</v>
      </c>
      <c r="I10" t="s">
        <v>670</v>
      </c>
      <c r="J10" s="151">
        <v>572201</v>
      </c>
    </row>
    <row r="11" spans="1:10" x14ac:dyDescent="0.25">
      <c r="A11" t="s">
        <v>289</v>
      </c>
      <c r="B11" t="s">
        <v>290</v>
      </c>
      <c r="C11" s="73">
        <v>0.40620000000000001</v>
      </c>
      <c r="D11" s="151"/>
      <c r="G11" t="s">
        <v>671</v>
      </c>
      <c r="H11" t="s">
        <v>672</v>
      </c>
      <c r="I11" t="s">
        <v>673</v>
      </c>
      <c r="J11" s="151">
        <v>25177</v>
      </c>
    </row>
    <row r="12" spans="1:10" x14ac:dyDescent="0.25">
      <c r="A12" t="s">
        <v>291</v>
      </c>
      <c r="B12" t="s">
        <v>292</v>
      </c>
      <c r="C12" s="73">
        <v>7.4229999999999999E-3</v>
      </c>
      <c r="D12" s="151"/>
      <c r="G12" t="s">
        <v>674</v>
      </c>
      <c r="H12" t="s">
        <v>675</v>
      </c>
      <c r="I12" t="s">
        <v>676</v>
      </c>
      <c r="J12" s="151">
        <v>135399</v>
      </c>
    </row>
    <row r="13" spans="1:10" x14ac:dyDescent="0.25">
      <c r="A13" t="s">
        <v>293</v>
      </c>
      <c r="B13" t="s">
        <v>294</v>
      </c>
      <c r="C13" s="73">
        <v>9.0389999999999998E-2</v>
      </c>
      <c r="D13" s="151"/>
      <c r="G13" t="s">
        <v>677</v>
      </c>
      <c r="H13" t="s">
        <v>678</v>
      </c>
      <c r="I13" t="s">
        <v>679</v>
      </c>
      <c r="J13" s="151">
        <v>110729</v>
      </c>
    </row>
    <row r="14" spans="1:10" x14ac:dyDescent="0.25">
      <c r="A14" t="s">
        <v>295</v>
      </c>
      <c r="B14" t="s">
        <v>296</v>
      </c>
      <c r="C14" s="73">
        <v>7.2669999999999998E-2</v>
      </c>
      <c r="D14" s="151"/>
      <c r="G14" t="s">
        <v>680</v>
      </c>
      <c r="H14" t="s">
        <v>681</v>
      </c>
      <c r="I14" t="s">
        <v>682</v>
      </c>
      <c r="J14" s="151">
        <v>137603</v>
      </c>
    </row>
    <row r="15" spans="1:10" x14ac:dyDescent="0.25">
      <c r="A15" t="s">
        <v>297</v>
      </c>
      <c r="B15" t="s">
        <v>298</v>
      </c>
      <c r="C15" s="73">
        <v>0.67059999999999997</v>
      </c>
      <c r="D15" s="151"/>
      <c r="G15" t="s">
        <v>683</v>
      </c>
      <c r="H15" t="s">
        <v>684</v>
      </c>
      <c r="I15" t="s">
        <v>685</v>
      </c>
      <c r="J15" s="151">
        <v>14914</v>
      </c>
    </row>
    <row r="16" spans="1:10" x14ac:dyDescent="0.25">
      <c r="A16" t="s">
        <v>299</v>
      </c>
      <c r="B16" t="s">
        <v>300</v>
      </c>
      <c r="C16" s="73">
        <v>0.40849999999999997</v>
      </c>
      <c r="D16" s="151"/>
      <c r="G16" t="s">
        <v>686</v>
      </c>
      <c r="H16" t="s">
        <v>687</v>
      </c>
      <c r="I16" t="s">
        <v>688</v>
      </c>
      <c r="J16" s="151">
        <v>24762</v>
      </c>
    </row>
    <row r="17" spans="1:10" x14ac:dyDescent="0.25">
      <c r="A17" t="s">
        <v>301</v>
      </c>
      <c r="B17" t="s">
        <v>302</v>
      </c>
      <c r="C17" s="73">
        <v>1.8440000000000001E-4</v>
      </c>
      <c r="G17" t="s">
        <v>689</v>
      </c>
      <c r="H17" t="s">
        <v>690</v>
      </c>
      <c r="I17" t="s">
        <v>691</v>
      </c>
      <c r="J17" t="s">
        <v>692</v>
      </c>
    </row>
    <row r="18" spans="1:10" x14ac:dyDescent="0.25">
      <c r="A18" t="s">
        <v>303</v>
      </c>
      <c r="B18" t="s">
        <v>304</v>
      </c>
      <c r="C18" s="73">
        <v>0.9224</v>
      </c>
      <c r="D18" s="151"/>
      <c r="G18" t="s">
        <v>693</v>
      </c>
      <c r="H18" t="s">
        <v>694</v>
      </c>
      <c r="I18" t="s">
        <v>695</v>
      </c>
      <c r="J18" s="151">
        <v>10856</v>
      </c>
    </row>
    <row r="19" spans="1:10" x14ac:dyDescent="0.25">
      <c r="A19" t="s">
        <v>305</v>
      </c>
      <c r="B19" t="s">
        <v>306</v>
      </c>
      <c r="C19" s="73">
        <v>0.51129999999999998</v>
      </c>
      <c r="D19" s="151"/>
      <c r="G19" t="s">
        <v>696</v>
      </c>
      <c r="H19" t="s">
        <v>697</v>
      </c>
      <c r="I19" t="s">
        <v>698</v>
      </c>
      <c r="J19" s="151">
        <v>19561</v>
      </c>
    </row>
    <row r="20" spans="1:10" x14ac:dyDescent="0.25">
      <c r="A20" t="s">
        <v>307</v>
      </c>
      <c r="B20" t="s">
        <v>308</v>
      </c>
      <c r="C20" s="73">
        <v>0.361481</v>
      </c>
      <c r="D20" s="151"/>
      <c r="G20" t="s">
        <v>699</v>
      </c>
      <c r="H20" t="s">
        <v>700</v>
      </c>
      <c r="I20" t="s">
        <v>701</v>
      </c>
      <c r="J20" s="151">
        <v>276666</v>
      </c>
    </row>
    <row r="21" spans="1:10" x14ac:dyDescent="0.25">
      <c r="A21" t="s">
        <v>309</v>
      </c>
      <c r="B21" t="s">
        <v>310</v>
      </c>
      <c r="C21" s="73">
        <v>9.4459999999999995E-3</v>
      </c>
      <c r="D21" s="151"/>
      <c r="G21" t="s">
        <v>702</v>
      </c>
      <c r="H21" t="s">
        <v>703</v>
      </c>
      <c r="I21" t="s">
        <v>704</v>
      </c>
      <c r="J21" s="151">
        <v>109479</v>
      </c>
    </row>
    <row r="22" spans="1:10" x14ac:dyDescent="0.25">
      <c r="A22" t="s">
        <v>311</v>
      </c>
      <c r="B22" t="s">
        <v>312</v>
      </c>
      <c r="C22" s="73">
        <v>2.479E-2</v>
      </c>
      <c r="D22" s="151"/>
      <c r="G22" t="s">
        <v>705</v>
      </c>
      <c r="H22" t="s">
        <v>706</v>
      </c>
      <c r="I22" t="s">
        <v>707</v>
      </c>
      <c r="J22" s="151">
        <v>403399</v>
      </c>
    </row>
    <row r="23" spans="1:10" x14ac:dyDescent="0.25">
      <c r="A23" t="s">
        <v>313</v>
      </c>
      <c r="B23" t="s">
        <v>314</v>
      </c>
      <c r="C23" s="73">
        <v>0.51139999999999997</v>
      </c>
      <c r="D23" s="151"/>
      <c r="G23" t="s">
        <v>708</v>
      </c>
      <c r="H23" t="s">
        <v>709</v>
      </c>
      <c r="I23" t="s">
        <v>710</v>
      </c>
      <c r="J23" s="151">
        <v>19563</v>
      </c>
    </row>
    <row r="24" spans="1:10" x14ac:dyDescent="0.25">
      <c r="C24" s="164"/>
      <c r="I24" s="151"/>
    </row>
    <row r="25" spans="1:10" x14ac:dyDescent="0.25">
      <c r="A25" t="s">
        <v>316</v>
      </c>
      <c r="B25" t="s">
        <v>317</v>
      </c>
      <c r="C25" s="73">
        <v>4.7330000000000001E-4</v>
      </c>
      <c r="G25" t="s">
        <v>711</v>
      </c>
      <c r="H25" t="s">
        <v>712</v>
      </c>
      <c r="I25" t="s">
        <v>713</v>
      </c>
      <c r="J25" t="s">
        <v>714</v>
      </c>
    </row>
    <row r="26" spans="1:10" x14ac:dyDescent="0.25">
      <c r="A26" t="s">
        <v>318</v>
      </c>
      <c r="B26" t="s">
        <v>319</v>
      </c>
      <c r="C26" s="73">
        <v>0.72299999999999998</v>
      </c>
      <c r="D26" s="151"/>
      <c r="G26" t="s">
        <v>715</v>
      </c>
      <c r="H26" t="s">
        <v>716</v>
      </c>
      <c r="I26" t="s">
        <v>717</v>
      </c>
      <c r="J26" s="151">
        <v>13833</v>
      </c>
    </row>
    <row r="27" spans="1:10" x14ac:dyDescent="0.25">
      <c r="A27" t="s">
        <v>320</v>
      </c>
      <c r="B27" t="s">
        <v>321</v>
      </c>
      <c r="C27" s="73">
        <v>0.58279999999999998</v>
      </c>
      <c r="D27" s="151"/>
      <c r="G27" t="s">
        <v>718</v>
      </c>
      <c r="H27" t="s">
        <v>719</v>
      </c>
      <c r="I27" t="s">
        <v>720</v>
      </c>
      <c r="J27" s="151">
        <v>17662</v>
      </c>
    </row>
    <row r="28" spans="1:10" x14ac:dyDescent="0.25">
      <c r="A28" t="s">
        <v>322</v>
      </c>
      <c r="B28" t="s">
        <v>323</v>
      </c>
      <c r="C28" s="73">
        <v>0.1067</v>
      </c>
      <c r="D28" s="151"/>
      <c r="G28" t="s">
        <v>721</v>
      </c>
      <c r="H28" t="s">
        <v>722</v>
      </c>
      <c r="I28" t="s">
        <v>723</v>
      </c>
      <c r="J28" s="151">
        <v>97767</v>
      </c>
    </row>
    <row r="29" spans="1:10" x14ac:dyDescent="0.25">
      <c r="A29" t="s">
        <v>324</v>
      </c>
      <c r="B29" t="s">
        <v>325</v>
      </c>
      <c r="C29" s="73">
        <v>0.32379999999999998</v>
      </c>
      <c r="D29" s="151"/>
      <c r="G29" t="s">
        <v>724</v>
      </c>
      <c r="H29" t="s">
        <v>725</v>
      </c>
      <c r="I29" t="s">
        <v>726</v>
      </c>
      <c r="J29" s="151">
        <v>30974</v>
      </c>
    </row>
    <row r="30" spans="1:10" x14ac:dyDescent="0.25">
      <c r="A30" t="s">
        <v>326</v>
      </c>
      <c r="B30" t="s">
        <v>327</v>
      </c>
      <c r="C30" s="73">
        <v>0.72799999999999998</v>
      </c>
      <c r="D30" s="151"/>
      <c r="G30" t="s">
        <v>727</v>
      </c>
      <c r="H30" t="s">
        <v>728</v>
      </c>
      <c r="I30" t="s">
        <v>729</v>
      </c>
      <c r="J30" s="151">
        <v>13878</v>
      </c>
    </row>
    <row r="31" spans="1:10" x14ac:dyDescent="0.25">
      <c r="A31" t="s">
        <v>328</v>
      </c>
      <c r="B31" t="s">
        <v>329</v>
      </c>
      <c r="C31" s="73">
        <v>1.1990000000000001E-2</v>
      </c>
      <c r="D31" s="151"/>
      <c r="G31" t="s">
        <v>730</v>
      </c>
      <c r="H31" t="s">
        <v>731</v>
      </c>
      <c r="I31" t="s">
        <v>732</v>
      </c>
      <c r="J31" s="151">
        <v>834818</v>
      </c>
    </row>
    <row r="32" spans="1:10" x14ac:dyDescent="0.25">
      <c r="A32" t="s">
        <v>330</v>
      </c>
      <c r="B32" t="s">
        <v>331</v>
      </c>
      <c r="C32" s="73">
        <v>8.3449999999999996E-2</v>
      </c>
      <c r="D32" s="151"/>
      <c r="G32" t="s">
        <v>733</v>
      </c>
      <c r="H32" t="s">
        <v>734</v>
      </c>
      <c r="I32" t="s">
        <v>735</v>
      </c>
      <c r="J32" s="151">
        <v>12304</v>
      </c>
    </row>
    <row r="33" spans="1:10" x14ac:dyDescent="0.25">
      <c r="A33" t="s">
        <v>332</v>
      </c>
      <c r="B33" t="s">
        <v>333</v>
      </c>
      <c r="C33" s="165">
        <v>7.25E-5</v>
      </c>
      <c r="G33" t="s">
        <v>736</v>
      </c>
      <c r="H33" t="s">
        <v>737</v>
      </c>
      <c r="I33" t="s">
        <v>738</v>
      </c>
      <c r="J33" t="s">
        <v>739</v>
      </c>
    </row>
    <row r="34" spans="1:10" x14ac:dyDescent="0.25">
      <c r="A34" t="s">
        <v>334</v>
      </c>
      <c r="B34" t="s">
        <v>335</v>
      </c>
      <c r="C34" s="73">
        <v>0.36470000000000002</v>
      </c>
      <c r="D34" s="151"/>
      <c r="G34" t="s">
        <v>740</v>
      </c>
      <c r="H34" t="s">
        <v>741</v>
      </c>
      <c r="I34" t="s">
        <v>742</v>
      </c>
      <c r="J34" s="151">
        <v>28427</v>
      </c>
    </row>
    <row r="35" spans="1:10" x14ac:dyDescent="0.25">
      <c r="A35" t="s">
        <v>336</v>
      </c>
      <c r="B35" t="s">
        <v>337</v>
      </c>
      <c r="C35" s="73">
        <v>0.65990000000000004</v>
      </c>
      <c r="D35" s="151"/>
      <c r="G35" t="s">
        <v>743</v>
      </c>
      <c r="H35" t="s">
        <v>744</v>
      </c>
      <c r="I35" t="s">
        <v>745</v>
      </c>
      <c r="J35" s="151">
        <v>15158</v>
      </c>
    </row>
    <row r="36" spans="1:10" x14ac:dyDescent="0.25">
      <c r="A36" t="s">
        <v>338</v>
      </c>
      <c r="B36" t="s">
        <v>339</v>
      </c>
      <c r="C36" s="73">
        <v>7.9779999999999998E-4</v>
      </c>
      <c r="G36" t="s">
        <v>746</v>
      </c>
      <c r="H36" t="s">
        <v>747</v>
      </c>
      <c r="I36" t="s">
        <v>748</v>
      </c>
      <c r="J36" t="s">
        <v>749</v>
      </c>
    </row>
    <row r="37" spans="1:10" x14ac:dyDescent="0.25">
      <c r="A37" t="s">
        <v>340</v>
      </c>
      <c r="B37" t="s">
        <v>341</v>
      </c>
      <c r="C37" s="73">
        <v>0.8196</v>
      </c>
      <c r="D37" s="151"/>
      <c r="G37" t="s">
        <v>750</v>
      </c>
      <c r="H37" t="s">
        <v>751</v>
      </c>
      <c r="I37" t="s">
        <v>752</v>
      </c>
      <c r="J37" s="151">
        <v>12204</v>
      </c>
    </row>
    <row r="38" spans="1:10" x14ac:dyDescent="0.25">
      <c r="A38" t="s">
        <v>342</v>
      </c>
      <c r="B38" t="s">
        <v>343</v>
      </c>
      <c r="C38" s="73">
        <v>1.286E-3</v>
      </c>
      <c r="D38" s="151"/>
      <c r="G38" t="s">
        <v>753</v>
      </c>
      <c r="H38" t="s">
        <v>754</v>
      </c>
      <c r="I38" t="s">
        <v>755</v>
      </c>
      <c r="J38" s="151">
        <v>778895</v>
      </c>
    </row>
    <row r="39" spans="1:10" x14ac:dyDescent="0.25">
      <c r="A39" t="s">
        <v>344</v>
      </c>
      <c r="B39" t="s">
        <v>345</v>
      </c>
      <c r="C39" s="73">
        <v>0.1173</v>
      </c>
      <c r="D39" s="151"/>
      <c r="G39" t="s">
        <v>756</v>
      </c>
      <c r="H39" t="s">
        <v>757</v>
      </c>
      <c r="I39" t="s">
        <v>758</v>
      </c>
      <c r="J39" s="151">
        <v>85314</v>
      </c>
    </row>
    <row r="40" spans="1:10" x14ac:dyDescent="0.25">
      <c r="A40" t="s">
        <v>346</v>
      </c>
      <c r="B40" t="s">
        <v>347</v>
      </c>
      <c r="C40" s="73">
        <v>3.746E-4</v>
      </c>
      <c r="G40" t="s">
        <v>759</v>
      </c>
      <c r="H40" t="s">
        <v>760</v>
      </c>
      <c r="I40" t="s">
        <v>761</v>
      </c>
      <c r="J40" t="s">
        <v>762</v>
      </c>
    </row>
    <row r="41" spans="1:10" x14ac:dyDescent="0.25">
      <c r="A41" t="s">
        <v>348</v>
      </c>
      <c r="B41" t="s">
        <v>349</v>
      </c>
      <c r="C41" s="73">
        <v>1.341E-3</v>
      </c>
      <c r="D41" s="151"/>
      <c r="G41" t="s">
        <v>763</v>
      </c>
      <c r="H41" t="s">
        <v>764</v>
      </c>
      <c r="I41" t="s">
        <v>765</v>
      </c>
      <c r="J41" s="151">
        <v>773546</v>
      </c>
    </row>
    <row r="42" spans="1:10" x14ac:dyDescent="0.25">
      <c r="A42" t="s">
        <v>350</v>
      </c>
      <c r="B42" t="s">
        <v>351</v>
      </c>
      <c r="C42" s="73">
        <v>0.72299999999999998</v>
      </c>
      <c r="D42" s="151"/>
      <c r="G42" t="s">
        <v>766</v>
      </c>
      <c r="H42" t="s">
        <v>767</v>
      </c>
      <c r="I42" t="s">
        <v>717</v>
      </c>
      <c r="J42" s="151">
        <v>13833</v>
      </c>
    </row>
    <row r="43" spans="1:10" x14ac:dyDescent="0.25">
      <c r="A43" t="s">
        <v>352</v>
      </c>
      <c r="B43" t="s">
        <v>353</v>
      </c>
      <c r="C43" s="73">
        <v>3.2530000000000003E-2</v>
      </c>
      <c r="D43" s="151"/>
      <c r="G43" t="s">
        <v>768</v>
      </c>
      <c r="H43" t="s">
        <v>769</v>
      </c>
      <c r="I43" t="s">
        <v>770</v>
      </c>
      <c r="J43" s="151">
        <v>320215</v>
      </c>
    </row>
    <row r="44" spans="1:10" x14ac:dyDescent="0.25">
      <c r="A44" t="s">
        <v>354</v>
      </c>
      <c r="B44" t="s">
        <v>355</v>
      </c>
      <c r="C44" s="73">
        <v>9.0690000000000007E-3</v>
      </c>
      <c r="D44" s="151"/>
      <c r="G44" t="s">
        <v>771</v>
      </c>
      <c r="H44" t="s">
        <v>772</v>
      </c>
      <c r="I44" t="s">
        <v>773</v>
      </c>
      <c r="J44" s="151">
        <v>110265</v>
      </c>
    </row>
    <row r="45" spans="1:10" x14ac:dyDescent="0.25">
      <c r="C45" s="164"/>
      <c r="I45" s="151"/>
    </row>
    <row r="46" spans="1:10" x14ac:dyDescent="0.25">
      <c r="A46" t="s">
        <v>357</v>
      </c>
      <c r="B46" t="s">
        <v>358</v>
      </c>
      <c r="C46" s="73">
        <v>3.6450000000000003E-2</v>
      </c>
      <c r="D46" s="151"/>
      <c r="G46" t="s">
        <v>774</v>
      </c>
      <c r="H46" t="s">
        <v>775</v>
      </c>
      <c r="I46" t="s">
        <v>776</v>
      </c>
      <c r="J46" s="151">
        <v>274654</v>
      </c>
    </row>
    <row r="47" spans="1:10" x14ac:dyDescent="0.25">
      <c r="A47" t="s">
        <v>359</v>
      </c>
      <c r="B47" t="s">
        <v>360</v>
      </c>
      <c r="C47" s="73">
        <v>0.51129999999999998</v>
      </c>
      <c r="D47" s="151"/>
      <c r="G47" t="s">
        <v>777</v>
      </c>
      <c r="H47" t="s">
        <v>778</v>
      </c>
      <c r="I47" t="s">
        <v>698</v>
      </c>
      <c r="J47" s="151">
        <v>19558</v>
      </c>
    </row>
    <row r="48" spans="1:10" x14ac:dyDescent="0.25">
      <c r="A48" t="s">
        <v>361</v>
      </c>
      <c r="B48" t="s">
        <v>362</v>
      </c>
      <c r="C48" s="73">
        <v>4.0850000000000001E-3</v>
      </c>
      <c r="D48" s="151"/>
      <c r="G48" t="s">
        <v>779</v>
      </c>
      <c r="H48" t="s">
        <v>780</v>
      </c>
      <c r="I48" t="s">
        <v>781</v>
      </c>
      <c r="J48" s="151">
        <v>258683</v>
      </c>
    </row>
    <row r="49" spans="1:10" x14ac:dyDescent="0.25">
      <c r="A49" t="s">
        <v>363</v>
      </c>
      <c r="B49" t="s">
        <v>364</v>
      </c>
      <c r="C49" s="73">
        <v>0.13400000000000001</v>
      </c>
      <c r="D49" s="151"/>
      <c r="G49" t="s">
        <v>782</v>
      </c>
      <c r="H49" t="s">
        <v>783</v>
      </c>
      <c r="I49" t="s">
        <v>784</v>
      </c>
      <c r="J49" s="151">
        <v>74643</v>
      </c>
    </row>
    <row r="50" spans="1:10" x14ac:dyDescent="0.25">
      <c r="A50" t="s">
        <v>365</v>
      </c>
      <c r="B50" t="s">
        <v>366</v>
      </c>
      <c r="C50" s="73">
        <v>1.6899999999999998E-2</v>
      </c>
      <c r="D50" s="151"/>
      <c r="G50" t="s">
        <v>785</v>
      </c>
      <c r="H50" t="s">
        <v>786</v>
      </c>
      <c r="I50" t="s">
        <v>787</v>
      </c>
      <c r="J50" s="151">
        <v>60252</v>
      </c>
    </row>
    <row r="51" spans="1:10" x14ac:dyDescent="0.25">
      <c r="A51" t="s">
        <v>367</v>
      </c>
      <c r="B51" t="s">
        <v>368</v>
      </c>
      <c r="C51" s="73">
        <v>9.2429999999999995E-3</v>
      </c>
      <c r="G51" t="s">
        <v>788</v>
      </c>
      <c r="H51" t="s">
        <v>789</v>
      </c>
      <c r="I51" t="s">
        <v>790</v>
      </c>
      <c r="J51" t="s">
        <v>791</v>
      </c>
    </row>
    <row r="52" spans="1:10" x14ac:dyDescent="0.25">
      <c r="A52" t="s">
        <v>369</v>
      </c>
      <c r="B52" t="s">
        <v>370</v>
      </c>
      <c r="C52" s="165">
        <v>3.0009999999999998E-2</v>
      </c>
      <c r="G52" t="s">
        <v>792</v>
      </c>
      <c r="H52" t="s">
        <v>793</v>
      </c>
      <c r="I52" s="152">
        <v>3.0009999999999998E-2</v>
      </c>
      <c r="J52" t="s">
        <v>794</v>
      </c>
    </row>
    <row r="53" spans="1:10" x14ac:dyDescent="0.25">
      <c r="A53" t="s">
        <v>371</v>
      </c>
      <c r="B53" t="s">
        <v>372</v>
      </c>
      <c r="C53" s="73">
        <v>6.3909999999999995E-2</v>
      </c>
      <c r="D53" s="151"/>
      <c r="G53" t="s">
        <v>795</v>
      </c>
      <c r="H53" t="s">
        <v>796</v>
      </c>
      <c r="I53" t="s">
        <v>797</v>
      </c>
      <c r="J53" s="151">
        <v>156466</v>
      </c>
    </row>
    <row r="54" spans="1:10" x14ac:dyDescent="0.25">
      <c r="A54" t="s">
        <v>373</v>
      </c>
      <c r="B54" t="s">
        <v>374</v>
      </c>
      <c r="C54" s="73">
        <v>0.10349999999999999</v>
      </c>
      <c r="D54" s="151"/>
      <c r="G54" t="s">
        <v>798</v>
      </c>
      <c r="H54" t="s">
        <v>799</v>
      </c>
      <c r="I54" t="s">
        <v>800</v>
      </c>
      <c r="J54" s="151">
        <v>97131</v>
      </c>
    </row>
    <row r="55" spans="1:10" x14ac:dyDescent="0.25">
      <c r="A55" t="s">
        <v>375</v>
      </c>
      <c r="B55" t="s">
        <v>376</v>
      </c>
      <c r="C55" s="73">
        <v>6.0099999999999997E-3</v>
      </c>
      <c r="D55" s="151"/>
      <c r="G55" t="s">
        <v>801</v>
      </c>
      <c r="H55" t="s">
        <v>802</v>
      </c>
      <c r="I55" t="s">
        <v>658</v>
      </c>
      <c r="J55" s="151">
        <v>166386</v>
      </c>
    </row>
    <row r="56" spans="1:10" x14ac:dyDescent="0.25">
      <c r="A56" t="s">
        <v>377</v>
      </c>
      <c r="B56" t="s">
        <v>378</v>
      </c>
      <c r="C56" s="73">
        <v>3.7089999999999998E-2</v>
      </c>
      <c r="D56" s="151"/>
      <c r="G56" t="s">
        <v>803</v>
      </c>
      <c r="H56" t="s">
        <v>804</v>
      </c>
      <c r="I56" t="s">
        <v>805</v>
      </c>
      <c r="J56" s="151">
        <v>274622</v>
      </c>
    </row>
    <row r="57" spans="1:10" x14ac:dyDescent="0.25">
      <c r="A57" t="s">
        <v>379</v>
      </c>
      <c r="B57" t="s">
        <v>380</v>
      </c>
      <c r="C57" s="73">
        <v>1</v>
      </c>
      <c r="G57" t="s">
        <v>806</v>
      </c>
      <c r="H57" t="s">
        <v>27</v>
      </c>
      <c r="I57">
        <v>1</v>
      </c>
      <c r="J57">
        <v>1</v>
      </c>
    </row>
    <row r="58" spans="1:10" x14ac:dyDescent="0.25">
      <c r="A58" t="s">
        <v>381</v>
      </c>
      <c r="B58" t="s">
        <v>382</v>
      </c>
      <c r="C58" s="73">
        <v>0.16819999999999999</v>
      </c>
      <c r="D58" s="151"/>
      <c r="G58" t="s">
        <v>807</v>
      </c>
      <c r="H58" t="s">
        <v>808</v>
      </c>
      <c r="I58" t="s">
        <v>809</v>
      </c>
      <c r="J58" s="151">
        <v>59457</v>
      </c>
    </row>
    <row r="59" spans="1:10" x14ac:dyDescent="0.25">
      <c r="A59" t="s">
        <v>383</v>
      </c>
      <c r="B59" t="s">
        <v>384</v>
      </c>
      <c r="C59" s="73">
        <v>0.39489999999999997</v>
      </c>
      <c r="D59" s="151"/>
      <c r="G59" t="s">
        <v>810</v>
      </c>
      <c r="H59" t="s">
        <v>811</v>
      </c>
      <c r="I59" t="s">
        <v>812</v>
      </c>
      <c r="J59" s="151">
        <v>2556</v>
      </c>
    </row>
    <row r="60" spans="1:10" x14ac:dyDescent="0.25">
      <c r="C60" s="164"/>
      <c r="I60" s="151"/>
    </row>
    <row r="61" spans="1:10" x14ac:dyDescent="0.25">
      <c r="D61" s="151"/>
      <c r="J61" s="151"/>
    </row>
    <row r="62" spans="1:10" x14ac:dyDescent="0.25">
      <c r="A62" t="s">
        <v>385</v>
      </c>
      <c r="B62" t="s">
        <v>386</v>
      </c>
      <c r="C62" s="166">
        <f>1/D62</f>
        <v>1.2172854534388313</v>
      </c>
      <c r="D62">
        <v>0.82150000000000001</v>
      </c>
      <c r="G62" t="s">
        <v>814</v>
      </c>
      <c r="H62" t="s">
        <v>815</v>
      </c>
      <c r="I62" s="151"/>
      <c r="J62" t="s">
        <v>813</v>
      </c>
    </row>
    <row r="63" spans="1:10" x14ac:dyDescent="0.25">
      <c r="D63" s="153"/>
      <c r="J63" s="153"/>
    </row>
    <row r="64" spans="1:10" x14ac:dyDescent="0.25">
      <c r="A64" t="s">
        <v>388</v>
      </c>
      <c r="B64" t="s">
        <v>389</v>
      </c>
      <c r="C64" s="165">
        <v>2.5680000000000001E-2</v>
      </c>
      <c r="G64" t="s">
        <v>816</v>
      </c>
      <c r="H64" t="s">
        <v>817</v>
      </c>
      <c r="I64" s="152">
        <v>2.5680000000000001E-2</v>
      </c>
      <c r="J64" t="s">
        <v>818</v>
      </c>
    </row>
    <row r="65" spans="1:10" x14ac:dyDescent="0.25">
      <c r="A65" t="s">
        <v>390</v>
      </c>
      <c r="B65" t="s">
        <v>391</v>
      </c>
      <c r="C65" s="73">
        <v>0.25679999999999997</v>
      </c>
      <c r="D65" s="151"/>
      <c r="G65" t="s">
        <v>819</v>
      </c>
      <c r="H65" t="s">
        <v>820</v>
      </c>
      <c r="I65" t="s">
        <v>821</v>
      </c>
      <c r="J65" s="151">
        <v>39408</v>
      </c>
    </row>
    <row r="66" spans="1:10" x14ac:dyDescent="0.25">
      <c r="C66" s="164"/>
      <c r="I66" s="151"/>
    </row>
    <row r="67" spans="1:10" x14ac:dyDescent="0.25">
      <c r="A67" t="s">
        <v>393</v>
      </c>
      <c r="B67" t="s">
        <v>394</v>
      </c>
      <c r="C67" s="73">
        <v>1.8489999999999999E-2</v>
      </c>
      <c r="D67" s="151"/>
      <c r="G67" t="s">
        <v>822</v>
      </c>
      <c r="H67" t="s">
        <v>823</v>
      </c>
      <c r="I67" t="s">
        <v>824</v>
      </c>
      <c r="J67" s="151">
        <v>554835</v>
      </c>
    </row>
    <row r="68" spans="1:10" x14ac:dyDescent="0.25">
      <c r="A68" t="s">
        <v>395</v>
      </c>
      <c r="B68" t="s">
        <v>396</v>
      </c>
      <c r="C68" s="73">
        <v>1.0450000000000001E-4</v>
      </c>
      <c r="G68" t="s">
        <v>825</v>
      </c>
      <c r="H68" t="s">
        <v>826</v>
      </c>
      <c r="I68" t="s">
        <v>827</v>
      </c>
      <c r="J68" t="s">
        <v>828</v>
      </c>
    </row>
    <row r="69" spans="1:10" x14ac:dyDescent="0.25">
      <c r="A69" t="s">
        <v>397</v>
      </c>
      <c r="B69" t="s">
        <v>398</v>
      </c>
      <c r="C69" s="73">
        <v>2.9350000000000001E-3</v>
      </c>
      <c r="G69" t="s">
        <v>829</v>
      </c>
      <c r="H69" t="s">
        <v>830</v>
      </c>
      <c r="I69" t="s">
        <v>831</v>
      </c>
      <c r="J69" t="s">
        <v>832</v>
      </c>
    </row>
    <row r="70" spans="1:10" x14ac:dyDescent="0.25">
      <c r="A70" t="s">
        <v>399</v>
      </c>
      <c r="B70" t="s">
        <v>400</v>
      </c>
      <c r="C70" s="73">
        <v>9.5089999999999994E-2</v>
      </c>
      <c r="D70" s="151"/>
      <c r="G70" t="s">
        <v>833</v>
      </c>
      <c r="H70" t="s">
        <v>834</v>
      </c>
      <c r="I70" t="s">
        <v>835</v>
      </c>
      <c r="J70" s="151">
        <v>109181</v>
      </c>
    </row>
    <row r="71" spans="1:10" x14ac:dyDescent="0.25">
      <c r="A71" t="s">
        <v>401</v>
      </c>
      <c r="B71" t="s">
        <v>402</v>
      </c>
      <c r="C71" s="73">
        <v>3.6150000000000002E-3</v>
      </c>
      <c r="G71" t="s">
        <v>836</v>
      </c>
      <c r="H71" t="s">
        <v>837</v>
      </c>
      <c r="I71" t="s">
        <v>838</v>
      </c>
      <c r="J71" t="s">
        <v>839</v>
      </c>
    </row>
    <row r="72" spans="1:10" x14ac:dyDescent="0.25">
      <c r="A72" t="s">
        <v>403</v>
      </c>
      <c r="B72" t="s">
        <v>404</v>
      </c>
      <c r="C72" s="73">
        <v>9.3259999999999996E-2</v>
      </c>
      <c r="D72" s="151"/>
      <c r="G72" t="s">
        <v>840</v>
      </c>
      <c r="H72" t="s">
        <v>841</v>
      </c>
      <c r="I72" t="s">
        <v>842</v>
      </c>
      <c r="J72" s="151">
        <v>10726</v>
      </c>
    </row>
    <row r="73" spans="1:10" x14ac:dyDescent="0.25">
      <c r="A73" t="s">
        <v>405</v>
      </c>
      <c r="B73" t="s">
        <v>406</v>
      </c>
      <c r="C73" s="73">
        <v>3.8510000000000003E-2</v>
      </c>
      <c r="D73" s="151"/>
      <c r="G73" t="s">
        <v>843</v>
      </c>
      <c r="H73" t="s">
        <v>844</v>
      </c>
      <c r="I73" t="s">
        <v>845</v>
      </c>
      <c r="J73" s="151">
        <v>269707</v>
      </c>
    </row>
    <row r="74" spans="1:10" x14ac:dyDescent="0.25">
      <c r="D74" s="153"/>
      <c r="J74" s="153"/>
    </row>
    <row r="75" spans="1:10" x14ac:dyDescent="0.25">
      <c r="A75" t="s">
        <v>407</v>
      </c>
      <c r="B75" t="s">
        <v>408</v>
      </c>
      <c r="C75" s="73">
        <v>1.636E-2</v>
      </c>
      <c r="D75" s="151"/>
      <c r="G75" t="s">
        <v>846</v>
      </c>
      <c r="H75" t="s">
        <v>847</v>
      </c>
      <c r="I75" t="s">
        <v>848</v>
      </c>
      <c r="J75" s="151">
        <v>631442</v>
      </c>
    </row>
    <row r="76" spans="1:10" x14ac:dyDescent="0.25">
      <c r="A76" t="s">
        <v>409</v>
      </c>
      <c r="B76" t="s">
        <v>410</v>
      </c>
      <c r="C76" s="73">
        <v>3.251E-3</v>
      </c>
      <c r="D76" s="151"/>
      <c r="G76" t="s">
        <v>849</v>
      </c>
      <c r="H76" t="s">
        <v>850</v>
      </c>
      <c r="I76" t="s">
        <v>851</v>
      </c>
      <c r="J76" s="151">
        <v>307995</v>
      </c>
    </row>
    <row r="77" spans="1:10" x14ac:dyDescent="0.25">
      <c r="A77" t="s">
        <v>411</v>
      </c>
      <c r="B77" t="s">
        <v>412</v>
      </c>
      <c r="C77" s="165">
        <v>6.268E-2</v>
      </c>
      <c r="G77" t="s">
        <v>852</v>
      </c>
      <c r="H77" t="s">
        <v>853</v>
      </c>
      <c r="I77" s="152">
        <v>6.268E-2</v>
      </c>
      <c r="J77" t="s">
        <v>854</v>
      </c>
    </row>
    <row r="78" spans="1:10" x14ac:dyDescent="0.25">
      <c r="C78" s="164"/>
      <c r="I78" s="151"/>
    </row>
    <row r="79" spans="1:10" x14ac:dyDescent="0.25">
      <c r="D79" s="154"/>
      <c r="G79" t="s">
        <v>855</v>
      </c>
      <c r="H79" t="s">
        <v>856</v>
      </c>
      <c r="I79" t="s">
        <v>857</v>
      </c>
      <c r="J79" s="154">
        <v>42220</v>
      </c>
    </row>
    <row r="80" spans="1:10" x14ac:dyDescent="0.25">
      <c r="A80" t="s">
        <v>414</v>
      </c>
      <c r="B80" t="s">
        <v>415</v>
      </c>
      <c r="C80" s="73">
        <v>1.201E-2</v>
      </c>
      <c r="D80" s="151"/>
      <c r="G80" t="s">
        <v>858</v>
      </c>
      <c r="H80" t="s">
        <v>859</v>
      </c>
      <c r="I80" t="s">
        <v>860</v>
      </c>
      <c r="J80" s="151">
        <v>834525</v>
      </c>
    </row>
    <row r="81" spans="1:10" x14ac:dyDescent="0.25">
      <c r="A81" t="s">
        <v>416</v>
      </c>
      <c r="B81" t="s">
        <v>417</v>
      </c>
      <c r="C81" s="73">
        <v>6.2770000000000002E-4</v>
      </c>
      <c r="G81" t="s">
        <v>861</v>
      </c>
      <c r="H81" t="s">
        <v>862</v>
      </c>
      <c r="I81" t="s">
        <v>863</v>
      </c>
      <c r="J81" t="s">
        <v>864</v>
      </c>
    </row>
    <row r="82" spans="1:10" x14ac:dyDescent="0.25">
      <c r="A82" t="s">
        <v>418</v>
      </c>
      <c r="B82" t="s">
        <v>419</v>
      </c>
      <c r="C82" s="165">
        <v>2.8330000000000001E-2</v>
      </c>
      <c r="G82" t="s">
        <v>865</v>
      </c>
      <c r="H82" t="s">
        <v>866</v>
      </c>
      <c r="I82" s="152">
        <v>2.8330000000000001E-2</v>
      </c>
      <c r="J82">
        <v>35369</v>
      </c>
    </row>
    <row r="83" spans="1:10" x14ac:dyDescent="0.25">
      <c r="A83" t="s">
        <v>420</v>
      </c>
      <c r="B83" t="s">
        <v>421</v>
      </c>
      <c r="C83" s="73">
        <v>6.4349999999999997E-3</v>
      </c>
      <c r="D83" s="151"/>
      <c r="G83" t="s">
        <v>867</v>
      </c>
      <c r="H83" t="s">
        <v>868</v>
      </c>
      <c r="I83" t="s">
        <v>869</v>
      </c>
      <c r="J83" s="151">
        <v>155555</v>
      </c>
    </row>
    <row r="84" spans="1:10" x14ac:dyDescent="0.25">
      <c r="A84" t="s">
        <v>422</v>
      </c>
      <c r="B84" t="s">
        <v>423</v>
      </c>
      <c r="C84" s="73">
        <v>5.1650000000000003E-4</v>
      </c>
      <c r="G84" t="s">
        <v>870</v>
      </c>
      <c r="H84" t="s">
        <v>871</v>
      </c>
      <c r="I84" t="s">
        <v>872</v>
      </c>
      <c r="J84" t="s">
        <v>873</v>
      </c>
    </row>
    <row r="85" spans="1:10" x14ac:dyDescent="0.25">
      <c r="A85" t="s">
        <v>424</v>
      </c>
      <c r="B85" t="s">
        <v>425</v>
      </c>
      <c r="C85" s="73">
        <v>6.6530000000000001E-3</v>
      </c>
      <c r="D85" s="151"/>
      <c r="G85" t="s">
        <v>874</v>
      </c>
      <c r="H85" t="s">
        <v>875</v>
      </c>
      <c r="I85" t="s">
        <v>876</v>
      </c>
      <c r="J85" s="151">
        <v>153918</v>
      </c>
    </row>
    <row r="86" spans="1:10" x14ac:dyDescent="0.25">
      <c r="C86" s="164"/>
      <c r="I86" s="151"/>
    </row>
    <row r="87" spans="1:10" x14ac:dyDescent="0.25">
      <c r="A87" t="s">
        <v>427</v>
      </c>
      <c r="B87" t="s">
        <v>428</v>
      </c>
      <c r="C87" s="73">
        <v>7.0609999999999996E-3</v>
      </c>
      <c r="D87" s="151"/>
      <c r="G87" t="s">
        <v>877</v>
      </c>
      <c r="H87" t="s">
        <v>878</v>
      </c>
      <c r="I87" t="s">
        <v>879</v>
      </c>
      <c r="J87" s="151">
        <v>141646</v>
      </c>
    </row>
    <row r="88" spans="1:10" x14ac:dyDescent="0.25">
      <c r="A88" t="s">
        <v>429</v>
      </c>
      <c r="B88" t="s">
        <v>430</v>
      </c>
      <c r="C88" s="73">
        <v>8.4580000000000002E-3</v>
      </c>
      <c r="D88" s="151"/>
      <c r="G88" t="s">
        <v>880</v>
      </c>
      <c r="H88" t="s">
        <v>881</v>
      </c>
      <c r="I88" t="s">
        <v>882</v>
      </c>
      <c r="J88" s="151">
        <v>122202</v>
      </c>
    </row>
    <row r="89" spans="1:10" x14ac:dyDescent="0.25">
      <c r="A89" t="s">
        <v>431</v>
      </c>
      <c r="B89" t="s">
        <v>432</v>
      </c>
      <c r="C89" s="73">
        <v>1.3429999999999999E-2</v>
      </c>
      <c r="D89" s="151"/>
      <c r="G89" t="s">
        <v>883</v>
      </c>
      <c r="H89" t="s">
        <v>884</v>
      </c>
      <c r="I89" t="s">
        <v>885</v>
      </c>
      <c r="J89" s="151">
        <v>745532</v>
      </c>
    </row>
    <row r="90" spans="1:10" x14ac:dyDescent="0.25">
      <c r="A90" t="s">
        <v>433</v>
      </c>
      <c r="B90" t="s">
        <v>434</v>
      </c>
      <c r="C90" s="73">
        <v>1.8239999999999999E-4</v>
      </c>
      <c r="G90" t="s">
        <v>886</v>
      </c>
      <c r="H90" t="s">
        <v>887</v>
      </c>
      <c r="I90" t="s">
        <v>888</v>
      </c>
      <c r="J90" t="s">
        <v>889</v>
      </c>
    </row>
    <row r="91" spans="1:10" x14ac:dyDescent="0.25">
      <c r="A91" t="s">
        <v>435</v>
      </c>
      <c r="B91" t="s">
        <v>436</v>
      </c>
      <c r="C91" s="73">
        <v>2.0330000000000001E-3</v>
      </c>
      <c r="D91" s="151"/>
      <c r="G91" t="s">
        <v>890</v>
      </c>
      <c r="H91" t="s">
        <v>891</v>
      </c>
      <c r="I91" t="s">
        <v>892</v>
      </c>
      <c r="J91" s="151">
        <v>491968</v>
      </c>
    </row>
    <row r="92" spans="1:10" x14ac:dyDescent="0.25">
      <c r="A92" t="s">
        <v>437</v>
      </c>
      <c r="B92" t="s">
        <v>438</v>
      </c>
      <c r="C92" s="73">
        <v>5.3550000000000004E-3</v>
      </c>
      <c r="G92" t="s">
        <v>893</v>
      </c>
      <c r="H92" t="s">
        <v>894</v>
      </c>
      <c r="I92" t="s">
        <v>895</v>
      </c>
      <c r="J92" t="s">
        <v>896</v>
      </c>
    </row>
    <row r="93" spans="1:10" x14ac:dyDescent="0.25">
      <c r="A93" t="s">
        <v>439</v>
      </c>
      <c r="B93" t="s">
        <v>440</v>
      </c>
      <c r="C93" s="73">
        <v>7.0100000000000002E-4</v>
      </c>
      <c r="G93" t="s">
        <v>897</v>
      </c>
      <c r="H93" t="s">
        <v>898</v>
      </c>
      <c r="I93" t="s">
        <v>899</v>
      </c>
      <c r="J93" t="s">
        <v>900</v>
      </c>
    </row>
    <row r="94" spans="1:10" x14ac:dyDescent="0.25">
      <c r="C94" s="164"/>
      <c r="I94" s="151"/>
    </row>
    <row r="95" spans="1:10" x14ac:dyDescent="0.25">
      <c r="A95" t="s">
        <v>442</v>
      </c>
      <c r="B95" t="s">
        <v>443</v>
      </c>
      <c r="C95" s="73">
        <v>0.88129999999999997</v>
      </c>
      <c r="D95" s="151"/>
      <c r="G95" t="s">
        <v>901</v>
      </c>
      <c r="H95" t="s">
        <v>902</v>
      </c>
      <c r="I95" t="s">
        <v>903</v>
      </c>
      <c r="J95" s="151">
        <v>11748</v>
      </c>
    </row>
    <row r="96" spans="1:10" x14ac:dyDescent="0.25">
      <c r="A96" t="s">
        <v>444</v>
      </c>
      <c r="B96" t="s">
        <v>445</v>
      </c>
      <c r="C96" s="73">
        <v>4.0109999999999998E-3</v>
      </c>
      <c r="D96" s="151"/>
      <c r="G96" t="s">
        <v>904</v>
      </c>
      <c r="H96" t="s">
        <v>905</v>
      </c>
      <c r="I96" t="s">
        <v>906</v>
      </c>
      <c r="J96" s="151">
        <v>255347</v>
      </c>
    </row>
    <row r="97" spans="1:10" x14ac:dyDescent="0.25">
      <c r="A97" t="s">
        <v>446</v>
      </c>
      <c r="B97" t="s">
        <v>447</v>
      </c>
      <c r="C97" s="165">
        <v>9.1090000000000004E-2</v>
      </c>
      <c r="G97" t="s">
        <v>907</v>
      </c>
      <c r="H97" t="s">
        <v>908</v>
      </c>
      <c r="I97" s="152">
        <v>9.1090000000000004E-2</v>
      </c>
      <c r="J97" t="s">
        <v>909</v>
      </c>
    </row>
    <row r="98" spans="1:10" x14ac:dyDescent="0.25">
      <c r="A98" t="s">
        <v>448</v>
      </c>
      <c r="B98" t="s">
        <v>449</v>
      </c>
      <c r="C98" s="73">
        <v>4.838E-4</v>
      </c>
      <c r="G98" t="s">
        <v>910</v>
      </c>
      <c r="H98" t="s">
        <v>911</v>
      </c>
      <c r="I98" t="s">
        <v>912</v>
      </c>
      <c r="J98" t="s">
        <v>913</v>
      </c>
    </row>
    <row r="99" spans="1:10" x14ac:dyDescent="0.25">
      <c r="A99" t="s">
        <v>450</v>
      </c>
      <c r="B99" t="s">
        <v>451</v>
      </c>
      <c r="C99" s="73">
        <v>5.5399999999999998E-3</v>
      </c>
      <c r="D99" s="151"/>
      <c r="G99" t="s">
        <v>914</v>
      </c>
      <c r="H99" t="s">
        <v>915</v>
      </c>
      <c r="I99" t="s">
        <v>916</v>
      </c>
      <c r="J99" s="151">
        <v>180883</v>
      </c>
    </row>
    <row r="100" spans="1:10" x14ac:dyDescent="0.25">
      <c r="A100" t="s">
        <v>452</v>
      </c>
      <c r="B100" t="s">
        <v>453</v>
      </c>
      <c r="C100" s="73">
        <v>8.5050000000000004E-3</v>
      </c>
      <c r="D100" s="151"/>
      <c r="G100" t="s">
        <v>917</v>
      </c>
      <c r="H100" t="s">
        <v>918</v>
      </c>
      <c r="I100" t="s">
        <v>919</v>
      </c>
      <c r="J100" s="151">
        <v>118966</v>
      </c>
    </row>
    <row r="101" spans="1:10" x14ac:dyDescent="0.25">
      <c r="A101" t="s">
        <v>454</v>
      </c>
      <c r="B101" t="s">
        <v>455</v>
      </c>
      <c r="C101" s="73">
        <v>6.8575999999999998E-2</v>
      </c>
      <c r="D101" s="151"/>
      <c r="G101" t="s">
        <v>920</v>
      </c>
      <c r="H101" t="s">
        <v>921</v>
      </c>
      <c r="I101" t="s">
        <v>922</v>
      </c>
      <c r="J101" s="151">
        <v>1459814</v>
      </c>
    </row>
    <row r="102" spans="1:10" x14ac:dyDescent="0.25">
      <c r="A102" t="s">
        <v>456</v>
      </c>
      <c r="B102" t="s">
        <v>457</v>
      </c>
      <c r="C102" s="73">
        <v>0.28970000000000001</v>
      </c>
      <c r="D102" s="151"/>
      <c r="G102" t="s">
        <v>923</v>
      </c>
      <c r="H102" t="s">
        <v>924</v>
      </c>
      <c r="I102" t="s">
        <v>925</v>
      </c>
      <c r="J102" s="151">
        <v>34526</v>
      </c>
    </row>
    <row r="103" spans="1:10" x14ac:dyDescent="0.25">
      <c r="A103" t="s">
        <v>458</v>
      </c>
      <c r="B103" t="s">
        <v>459</v>
      </c>
      <c r="C103" s="73">
        <v>2.479E-2</v>
      </c>
      <c r="D103" s="151"/>
      <c r="G103" t="s">
        <v>926</v>
      </c>
      <c r="H103" t="s">
        <v>927</v>
      </c>
      <c r="I103" t="s">
        <v>707</v>
      </c>
      <c r="J103" s="151">
        <v>403399</v>
      </c>
    </row>
    <row r="104" spans="1:10" x14ac:dyDescent="0.25">
      <c r="C104" s="164"/>
      <c r="I104" s="151"/>
    </row>
    <row r="105" spans="1:10" x14ac:dyDescent="0.25">
      <c r="A105" t="s">
        <v>461</v>
      </c>
      <c r="B105" t="s">
        <v>462</v>
      </c>
      <c r="C105" s="73">
        <v>0.59189999999999998</v>
      </c>
      <c r="D105" s="151"/>
      <c r="G105" t="s">
        <v>928</v>
      </c>
      <c r="H105" t="s">
        <v>929</v>
      </c>
      <c r="I105" t="s">
        <v>930</v>
      </c>
      <c r="J105" s="151">
        <v>17379</v>
      </c>
    </row>
    <row r="106" spans="1:10" x14ac:dyDescent="0.25">
      <c r="A106" t="s">
        <v>463</v>
      </c>
      <c r="B106" t="s">
        <v>464</v>
      </c>
      <c r="C106" s="73">
        <v>8.9800000000000005E-2</v>
      </c>
      <c r="D106" s="151"/>
      <c r="G106" t="s">
        <v>931</v>
      </c>
      <c r="H106" t="s">
        <v>932</v>
      </c>
      <c r="I106" t="s">
        <v>933</v>
      </c>
      <c r="J106" s="151">
        <v>113515</v>
      </c>
    </row>
    <row r="107" spans="1:10" x14ac:dyDescent="0.25">
      <c r="A107" t="s">
        <v>465</v>
      </c>
      <c r="B107" t="s">
        <v>466</v>
      </c>
      <c r="C107" s="73">
        <v>5.441E-2</v>
      </c>
      <c r="D107" s="151"/>
      <c r="G107" t="s">
        <v>934</v>
      </c>
      <c r="H107" t="s">
        <v>935</v>
      </c>
      <c r="I107" t="s">
        <v>936</v>
      </c>
      <c r="J107" s="151">
        <v>18981</v>
      </c>
    </row>
    <row r="108" spans="1:10" x14ac:dyDescent="0.25">
      <c r="A108" t="s">
        <v>467</v>
      </c>
      <c r="B108" t="s">
        <v>468</v>
      </c>
      <c r="C108" s="73">
        <v>3.1060000000000001E-4</v>
      </c>
      <c r="G108" t="s">
        <v>937</v>
      </c>
      <c r="H108" t="s">
        <v>938</v>
      </c>
      <c r="I108" t="s">
        <v>939</v>
      </c>
      <c r="J108" t="s">
        <v>940</v>
      </c>
    </row>
    <row r="109" spans="1:10" x14ac:dyDescent="0.25">
      <c r="A109" t="s">
        <v>469</v>
      </c>
      <c r="B109" t="s">
        <v>470</v>
      </c>
      <c r="C109" s="165">
        <v>7.9009999999999997E-2</v>
      </c>
      <c r="G109" t="s">
        <v>941</v>
      </c>
      <c r="H109" t="s">
        <v>942</v>
      </c>
      <c r="I109" s="152">
        <v>7.9009999999999997E-2</v>
      </c>
      <c r="J109" t="s">
        <v>943</v>
      </c>
    </row>
    <row r="110" spans="1:10" x14ac:dyDescent="0.25">
      <c r="A110" t="s">
        <v>471</v>
      </c>
      <c r="B110" t="s">
        <v>472</v>
      </c>
      <c r="C110" s="73">
        <v>1.634E-2</v>
      </c>
      <c r="D110" s="151"/>
      <c r="G110" t="s">
        <v>944</v>
      </c>
      <c r="H110" t="s">
        <v>945</v>
      </c>
      <c r="I110" t="s">
        <v>946</v>
      </c>
      <c r="J110" s="151">
        <v>620472</v>
      </c>
    </row>
    <row r="111" spans="1:10" x14ac:dyDescent="0.25">
      <c r="A111" t="s">
        <v>473</v>
      </c>
      <c r="B111" t="s">
        <v>474</v>
      </c>
      <c r="C111" s="73">
        <v>7.6190000000000003E-4</v>
      </c>
      <c r="G111" t="s">
        <v>947</v>
      </c>
      <c r="H111" t="s">
        <v>948</v>
      </c>
      <c r="I111" t="s">
        <v>949</v>
      </c>
      <c r="J111" t="s">
        <v>950</v>
      </c>
    </row>
    <row r="112" spans="1:10" x14ac:dyDescent="0.25">
      <c r="A112" t="s">
        <v>475</v>
      </c>
      <c r="B112" t="s">
        <v>476</v>
      </c>
      <c r="C112" s="73">
        <v>4.0890000000000002E-4</v>
      </c>
      <c r="G112" t="s">
        <v>951</v>
      </c>
      <c r="H112" t="s">
        <v>952</v>
      </c>
      <c r="I112" t="s">
        <v>953</v>
      </c>
      <c r="J112" t="s">
        <v>954</v>
      </c>
    </row>
    <row r="113" spans="1:10" x14ac:dyDescent="0.25">
      <c r="A113" t="s">
        <v>477</v>
      </c>
      <c r="B113" t="s">
        <v>478</v>
      </c>
      <c r="C113" s="73">
        <v>9.2030000000000001E-2</v>
      </c>
      <c r="D113" s="151"/>
      <c r="G113" t="s">
        <v>955</v>
      </c>
      <c r="H113" t="s">
        <v>956</v>
      </c>
      <c r="I113" t="s">
        <v>957</v>
      </c>
      <c r="J113" s="151">
        <v>112676</v>
      </c>
    </row>
    <row r="114" spans="1:10" x14ac:dyDescent="0.25">
      <c r="A114" t="s">
        <v>479</v>
      </c>
      <c r="B114" t="s">
        <v>480</v>
      </c>
      <c r="C114" s="73">
        <v>2.477E-3</v>
      </c>
      <c r="D114" s="151"/>
      <c r="G114" t="s">
        <v>958</v>
      </c>
      <c r="H114" t="s">
        <v>959</v>
      </c>
      <c r="I114" t="s">
        <v>960</v>
      </c>
      <c r="J114" s="151">
        <v>414632</v>
      </c>
    </row>
    <row r="115" spans="1:10" x14ac:dyDescent="0.25">
      <c r="C115" s="164"/>
      <c r="I115" s="151"/>
    </row>
    <row r="116" spans="1:10" x14ac:dyDescent="0.25">
      <c r="A116" t="s">
        <v>481</v>
      </c>
      <c r="B116" t="s">
        <v>482</v>
      </c>
      <c r="C116" s="73">
        <v>2.4989999999999998E-2</v>
      </c>
      <c r="D116" s="151"/>
      <c r="G116" t="s">
        <v>961</v>
      </c>
      <c r="H116" t="s">
        <v>962</v>
      </c>
      <c r="I116" t="s">
        <v>963</v>
      </c>
      <c r="J116" s="151">
        <v>430684</v>
      </c>
    </row>
    <row r="117" spans="1:10" x14ac:dyDescent="0.25">
      <c r="A117" t="s">
        <v>483</v>
      </c>
      <c r="B117" t="s">
        <v>484</v>
      </c>
      <c r="C117" s="73">
        <v>4.743E-2</v>
      </c>
      <c r="D117" s="151"/>
      <c r="G117" t="s">
        <v>964</v>
      </c>
      <c r="H117" t="s">
        <v>965</v>
      </c>
      <c r="I117" t="s">
        <v>966</v>
      </c>
      <c r="J117" s="151">
        <v>215264</v>
      </c>
    </row>
    <row r="118" spans="1:10" x14ac:dyDescent="0.25">
      <c r="A118" t="s">
        <v>485</v>
      </c>
      <c r="B118" t="s">
        <v>486</v>
      </c>
      <c r="C118" s="73">
        <v>1.861E-3</v>
      </c>
      <c r="D118" s="151"/>
      <c r="G118" t="s">
        <v>967</v>
      </c>
      <c r="H118" t="s">
        <v>968</v>
      </c>
      <c r="I118" t="s">
        <v>969</v>
      </c>
      <c r="J118" s="151">
        <v>550331</v>
      </c>
    </row>
    <row r="119" spans="1:10" x14ac:dyDescent="0.25">
      <c r="A119" t="s">
        <v>487</v>
      </c>
      <c r="B119" t="s">
        <v>488</v>
      </c>
      <c r="C119" s="73">
        <v>5.5219999999999998E-2</v>
      </c>
      <c r="D119" s="151"/>
      <c r="G119" t="s">
        <v>970</v>
      </c>
      <c r="H119" t="s">
        <v>971</v>
      </c>
      <c r="I119" t="s">
        <v>972</v>
      </c>
      <c r="J119" s="151">
        <v>181252</v>
      </c>
    </row>
    <row r="120" spans="1:10" x14ac:dyDescent="0.25">
      <c r="A120" t="s">
        <v>489</v>
      </c>
      <c r="B120" t="s">
        <v>490</v>
      </c>
      <c r="C120" s="73">
        <v>0.22159999999999999</v>
      </c>
      <c r="D120" s="151"/>
      <c r="G120" t="s">
        <v>973</v>
      </c>
      <c r="H120" t="s">
        <v>974</v>
      </c>
      <c r="I120" t="s">
        <v>975</v>
      </c>
      <c r="J120" s="151">
        <v>45158</v>
      </c>
    </row>
    <row r="121" spans="1:10" x14ac:dyDescent="0.25">
      <c r="A121" t="s">
        <v>491</v>
      </c>
      <c r="B121" t="s">
        <v>492</v>
      </c>
      <c r="C121" s="165">
        <v>2.3480000000000001E-2</v>
      </c>
      <c r="G121" t="s">
        <v>976</v>
      </c>
      <c r="H121" t="s">
        <v>977</v>
      </c>
      <c r="I121" s="152">
        <v>2.3480000000000001E-2</v>
      </c>
      <c r="J121" t="s">
        <v>978</v>
      </c>
    </row>
    <row r="122" spans="1:10" x14ac:dyDescent="0.25">
      <c r="A122" t="s">
        <v>493</v>
      </c>
      <c r="B122" t="s">
        <v>494</v>
      </c>
      <c r="C122" s="73">
        <v>2.3480000000000001E-2</v>
      </c>
      <c r="D122" s="151"/>
      <c r="G122" t="s">
        <v>979</v>
      </c>
      <c r="H122" t="s">
        <v>980</v>
      </c>
      <c r="I122" t="s">
        <v>981</v>
      </c>
      <c r="J122" s="151">
        <v>430077</v>
      </c>
    </row>
    <row r="123" spans="1:10" x14ac:dyDescent="0.25">
      <c r="A123" t="s">
        <v>495</v>
      </c>
      <c r="B123" t="s">
        <v>496</v>
      </c>
      <c r="C123" s="73">
        <v>6.8575999999999998E-2</v>
      </c>
      <c r="D123" s="151"/>
      <c r="G123" t="s">
        <v>982</v>
      </c>
      <c r="H123" t="s">
        <v>983</v>
      </c>
      <c r="I123" t="s">
        <v>922</v>
      </c>
      <c r="J123" s="151">
        <v>1459814</v>
      </c>
    </row>
    <row r="124" spans="1:10" x14ac:dyDescent="0.25">
      <c r="A124" t="s">
        <v>497</v>
      </c>
      <c r="B124" t="s">
        <v>498</v>
      </c>
      <c r="C124" s="73">
        <v>4.5310000000000003E-3</v>
      </c>
      <c r="D124" s="151"/>
      <c r="G124" t="s">
        <v>984</v>
      </c>
      <c r="H124" t="s">
        <v>985</v>
      </c>
      <c r="I124" t="s">
        <v>986</v>
      </c>
      <c r="J124" s="151">
        <v>224632</v>
      </c>
    </row>
    <row r="125" spans="1:10" x14ac:dyDescent="0.25">
      <c r="A125" t="s">
        <v>499</v>
      </c>
      <c r="B125" t="s">
        <v>500</v>
      </c>
      <c r="C125" s="73">
        <v>2.8410000000000001E-2</v>
      </c>
      <c r="D125" s="151"/>
      <c r="G125" t="s">
        <v>987</v>
      </c>
      <c r="H125" t="s">
        <v>988</v>
      </c>
      <c r="I125" t="s">
        <v>989</v>
      </c>
      <c r="J125" s="151">
        <v>362089</v>
      </c>
    </row>
    <row r="126" spans="1:10" x14ac:dyDescent="0.25">
      <c r="A126" t="s">
        <v>501</v>
      </c>
      <c r="B126" t="s">
        <v>502</v>
      </c>
      <c r="C126" s="73">
        <v>0.45379999999999998</v>
      </c>
      <c r="D126" s="151"/>
      <c r="G126" t="s">
        <v>990</v>
      </c>
      <c r="H126" t="s">
        <v>991</v>
      </c>
      <c r="I126" t="s">
        <v>992</v>
      </c>
      <c r="J126" s="151">
        <v>22037</v>
      </c>
    </row>
    <row r="127" spans="1:10" x14ac:dyDescent="0.25">
      <c r="A127" t="s">
        <v>503</v>
      </c>
      <c r="B127" t="s">
        <v>504</v>
      </c>
      <c r="C127" s="73">
        <v>0.12089999999999999</v>
      </c>
      <c r="D127" s="151"/>
      <c r="G127" t="s">
        <v>993</v>
      </c>
      <c r="H127" t="s">
        <v>994</v>
      </c>
      <c r="I127" t="s">
        <v>995</v>
      </c>
      <c r="J127" s="151">
        <v>82776</v>
      </c>
    </row>
    <row r="128" spans="1:10" x14ac:dyDescent="0.25">
      <c r="A128" t="s">
        <v>505</v>
      </c>
      <c r="B128" t="s">
        <v>506</v>
      </c>
      <c r="C128" s="73">
        <v>7.5669999999999999E-3</v>
      </c>
      <c r="D128" s="151"/>
      <c r="G128" t="s">
        <v>996</v>
      </c>
      <c r="H128" t="s">
        <v>997</v>
      </c>
      <c r="I128" t="s">
        <v>998</v>
      </c>
      <c r="J128" s="151">
        <v>135568</v>
      </c>
    </row>
    <row r="129" spans="1:10" x14ac:dyDescent="0.25">
      <c r="A129" t="s">
        <v>507</v>
      </c>
      <c r="B129" t="s">
        <v>508</v>
      </c>
      <c r="C129" s="73">
        <v>0.61990000000000001</v>
      </c>
      <c r="D129" s="151"/>
      <c r="G129" t="s">
        <v>999</v>
      </c>
      <c r="H129" t="s">
        <v>1000</v>
      </c>
      <c r="I129" t="s">
        <v>1001</v>
      </c>
      <c r="J129" s="151">
        <v>16138</v>
      </c>
    </row>
    <row r="130" spans="1:10" x14ac:dyDescent="0.25">
      <c r="A130" t="s">
        <v>509</v>
      </c>
      <c r="B130" t="s">
        <v>510</v>
      </c>
      <c r="C130" s="164">
        <v>18831</v>
      </c>
      <c r="G130" t="s">
        <v>1002</v>
      </c>
      <c r="H130" t="s">
        <v>1003</v>
      </c>
      <c r="I130" s="151">
        <v>18831</v>
      </c>
      <c r="J130" t="s">
        <v>1004</v>
      </c>
    </row>
    <row r="131" spans="1:10" x14ac:dyDescent="0.25">
      <c r="A131" t="s">
        <v>511</v>
      </c>
      <c r="B131" t="s">
        <v>512</v>
      </c>
      <c r="C131" s="73">
        <v>0.72296099999999996</v>
      </c>
      <c r="D131" s="151"/>
      <c r="G131" t="s">
        <v>1005</v>
      </c>
      <c r="H131" t="s">
        <v>1006</v>
      </c>
      <c r="I131" t="s">
        <v>1007</v>
      </c>
      <c r="J131" s="151">
        <v>138333</v>
      </c>
    </row>
    <row r="132" spans="1:10" x14ac:dyDescent="0.25">
      <c r="A132" t="s">
        <v>513</v>
      </c>
      <c r="B132" t="s">
        <v>514</v>
      </c>
      <c r="C132" s="73">
        <v>0.26029999999999998</v>
      </c>
      <c r="D132" s="151"/>
      <c r="G132" t="s">
        <v>1008</v>
      </c>
      <c r="H132" t="s">
        <v>1009</v>
      </c>
      <c r="I132" t="s">
        <v>1010</v>
      </c>
      <c r="J132" s="151">
        <v>39439</v>
      </c>
    </row>
    <row r="133" spans="1:10" x14ac:dyDescent="0.25">
      <c r="A133" t="s">
        <v>515</v>
      </c>
      <c r="B133" t="s">
        <v>516</v>
      </c>
      <c r="C133" s="73">
        <v>0.26290000000000002</v>
      </c>
      <c r="D133" s="151"/>
      <c r="G133" t="s">
        <v>1011</v>
      </c>
      <c r="H133" t="s">
        <v>1012</v>
      </c>
      <c r="I133" t="s">
        <v>1013</v>
      </c>
      <c r="J133" s="151">
        <v>39636</v>
      </c>
    </row>
    <row r="134" spans="1:10" x14ac:dyDescent="0.25">
      <c r="A134" t="s">
        <v>517</v>
      </c>
      <c r="B134" t="s">
        <v>518</v>
      </c>
      <c r="C134" s="73">
        <v>1.626E-2</v>
      </c>
      <c r="D134" s="151"/>
      <c r="G134" t="s">
        <v>1014</v>
      </c>
      <c r="H134" t="s">
        <v>1015</v>
      </c>
      <c r="I134" t="s">
        <v>1016</v>
      </c>
      <c r="J134" s="151">
        <v>616642</v>
      </c>
    </row>
    <row r="135" spans="1:10" x14ac:dyDescent="0.25">
      <c r="A135" t="s">
        <v>519</v>
      </c>
      <c r="B135" t="s">
        <v>520</v>
      </c>
      <c r="C135" s="73">
        <v>7.3899999999999999E-3</v>
      </c>
      <c r="D135" s="151"/>
      <c r="G135" t="s">
        <v>1017</v>
      </c>
      <c r="H135" t="s">
        <v>1018</v>
      </c>
      <c r="I135" t="s">
        <v>1019</v>
      </c>
      <c r="J135" s="151">
        <v>137493</v>
      </c>
    </row>
    <row r="136" spans="1:10" x14ac:dyDescent="0.25">
      <c r="A136" t="s">
        <v>521</v>
      </c>
      <c r="B136" t="s">
        <v>522</v>
      </c>
      <c r="C136" s="73">
        <v>0.23830000000000001</v>
      </c>
      <c r="D136" s="151"/>
      <c r="G136" t="s">
        <v>1020</v>
      </c>
      <c r="H136" t="s">
        <v>1021</v>
      </c>
      <c r="I136" t="s">
        <v>1022</v>
      </c>
      <c r="J136" s="151">
        <v>41996</v>
      </c>
    </row>
    <row r="137" spans="1:10" x14ac:dyDescent="0.25">
      <c r="A137" t="s">
        <v>523</v>
      </c>
      <c r="B137" t="s">
        <v>524</v>
      </c>
      <c r="C137" s="73">
        <v>4.9880000000000002E-3</v>
      </c>
      <c r="D137" s="151"/>
      <c r="G137" t="s">
        <v>1023</v>
      </c>
      <c r="H137" t="s">
        <v>1024</v>
      </c>
      <c r="I137" t="s">
        <v>1025</v>
      </c>
      <c r="J137" s="151">
        <v>200482</v>
      </c>
    </row>
    <row r="138" spans="1:10" x14ac:dyDescent="0.25">
      <c r="A138" t="s">
        <v>525</v>
      </c>
      <c r="B138" t="s">
        <v>526</v>
      </c>
      <c r="C138" s="73">
        <v>1.6589999999999999E-4</v>
      </c>
      <c r="G138" t="s">
        <v>1026</v>
      </c>
      <c r="H138" t="s">
        <v>1027</v>
      </c>
      <c r="I138" t="s">
        <v>1028</v>
      </c>
      <c r="J138" t="s">
        <v>1029</v>
      </c>
    </row>
    <row r="139" spans="1:10" x14ac:dyDescent="0.25">
      <c r="A139" t="s">
        <v>527</v>
      </c>
      <c r="B139" t="s">
        <v>528</v>
      </c>
      <c r="C139" s="73">
        <v>0.19869999999999999</v>
      </c>
      <c r="D139" s="151"/>
      <c r="G139" t="s">
        <v>1030</v>
      </c>
      <c r="H139" t="s">
        <v>1031</v>
      </c>
      <c r="I139" t="s">
        <v>1032</v>
      </c>
      <c r="J139" s="151">
        <v>50403</v>
      </c>
    </row>
    <row r="140" spans="1:10" x14ac:dyDescent="0.25">
      <c r="A140" t="s">
        <v>529</v>
      </c>
      <c r="B140" t="s">
        <v>530</v>
      </c>
      <c r="C140" s="165">
        <v>2.2509999999999999E-2</v>
      </c>
      <c r="G140" t="s">
        <v>1033</v>
      </c>
      <c r="H140" t="s">
        <v>1034</v>
      </c>
      <c r="I140" s="152">
        <v>2.2509999999999999E-2</v>
      </c>
      <c r="J140" t="s">
        <v>1035</v>
      </c>
    </row>
    <row r="141" spans="1:10" x14ac:dyDescent="0.25">
      <c r="A141" t="s">
        <v>531</v>
      </c>
      <c r="B141" t="s">
        <v>532</v>
      </c>
      <c r="C141" s="73">
        <v>0.22509999999999999</v>
      </c>
      <c r="D141" s="151"/>
      <c r="G141" t="s">
        <v>1036</v>
      </c>
      <c r="H141" t="s">
        <v>1037</v>
      </c>
      <c r="I141" t="s">
        <v>1038</v>
      </c>
      <c r="J141" s="151">
        <v>44507</v>
      </c>
    </row>
    <row r="142" spans="1:10" x14ac:dyDescent="0.25">
      <c r="A142" t="s">
        <v>533</v>
      </c>
      <c r="B142" t="s">
        <v>534</v>
      </c>
      <c r="C142" s="73">
        <v>8.685E-3</v>
      </c>
      <c r="D142" s="151"/>
      <c r="G142" t="s">
        <v>1039</v>
      </c>
      <c r="H142" t="s">
        <v>1040</v>
      </c>
      <c r="I142" t="s">
        <v>1041</v>
      </c>
      <c r="J142" s="151">
        <v>116146</v>
      </c>
    </row>
    <row r="143" spans="1:10" x14ac:dyDescent="0.25">
      <c r="A143" t="s">
        <v>535</v>
      </c>
      <c r="B143" t="s">
        <v>536</v>
      </c>
      <c r="C143" s="73">
        <v>2.0279999999999999E-2</v>
      </c>
      <c r="D143" s="151"/>
      <c r="G143" t="s">
        <v>1042</v>
      </c>
      <c r="H143" t="s">
        <v>1043</v>
      </c>
      <c r="I143" t="s">
        <v>1044</v>
      </c>
      <c r="J143" s="151">
        <v>493742</v>
      </c>
    </row>
    <row r="144" spans="1:10" x14ac:dyDescent="0.25">
      <c r="A144" t="s">
        <v>537</v>
      </c>
      <c r="B144" t="s">
        <v>538</v>
      </c>
      <c r="C144" s="73">
        <v>1.075E-3</v>
      </c>
      <c r="D144" s="151"/>
      <c r="G144" t="s">
        <v>1045</v>
      </c>
      <c r="H144" t="s">
        <v>1046</v>
      </c>
      <c r="I144" t="s">
        <v>1047</v>
      </c>
      <c r="J144" s="151">
        <v>957061</v>
      </c>
    </row>
    <row r="145" spans="1:10" x14ac:dyDescent="0.25">
      <c r="A145" t="s">
        <v>539</v>
      </c>
      <c r="B145" t="s">
        <v>540</v>
      </c>
      <c r="C145" s="73">
        <v>0.1928</v>
      </c>
      <c r="D145" s="151"/>
      <c r="G145" t="s">
        <v>1048</v>
      </c>
      <c r="H145" t="s">
        <v>1049</v>
      </c>
      <c r="I145" t="s">
        <v>1050</v>
      </c>
      <c r="J145" s="151">
        <v>5189</v>
      </c>
    </row>
    <row r="146" spans="1:10" x14ac:dyDescent="0.25">
      <c r="A146" t="s">
        <v>541</v>
      </c>
      <c r="B146" t="s">
        <v>542</v>
      </c>
      <c r="C146" s="73">
        <v>9.9479999999999999E-2</v>
      </c>
      <c r="D146" s="151"/>
      <c r="G146" t="s">
        <v>1051</v>
      </c>
      <c r="H146" t="s">
        <v>1052</v>
      </c>
      <c r="I146" t="s">
        <v>1053</v>
      </c>
      <c r="J146" s="151">
        <v>102015</v>
      </c>
    </row>
    <row r="147" spans="1:10" x14ac:dyDescent="0.25">
      <c r="A147" t="s">
        <v>543</v>
      </c>
      <c r="B147" t="s">
        <v>544</v>
      </c>
      <c r="C147" s="73">
        <v>6.3909999999999995E-2</v>
      </c>
      <c r="D147" s="151"/>
      <c r="G147" t="s">
        <v>1054</v>
      </c>
      <c r="H147" t="s">
        <v>1055</v>
      </c>
      <c r="I147" t="s">
        <v>797</v>
      </c>
      <c r="J147" s="151">
        <v>176054</v>
      </c>
    </row>
    <row r="148" spans="1:10" x14ac:dyDescent="0.25">
      <c r="A148" t="s">
        <v>545</v>
      </c>
      <c r="B148" t="s">
        <v>546</v>
      </c>
      <c r="C148" s="73">
        <v>1.2750000000000001E-3</v>
      </c>
      <c r="D148" s="151"/>
      <c r="G148" t="s">
        <v>1056</v>
      </c>
      <c r="H148" t="s">
        <v>1057</v>
      </c>
      <c r="I148" t="s">
        <v>1058</v>
      </c>
      <c r="J148" s="151">
        <v>794264</v>
      </c>
    </row>
    <row r="149" spans="1:10" x14ac:dyDescent="0.25">
      <c r="A149" t="s">
        <v>547</v>
      </c>
      <c r="B149" t="s">
        <v>548</v>
      </c>
      <c r="C149" s="73">
        <v>0.1275</v>
      </c>
      <c r="D149" s="151"/>
      <c r="G149" t="s">
        <v>1059</v>
      </c>
      <c r="H149" t="s">
        <v>1060</v>
      </c>
      <c r="I149" t="s">
        <v>1061</v>
      </c>
      <c r="J149" s="151">
        <v>79426</v>
      </c>
    </row>
    <row r="150" spans="1:10" x14ac:dyDescent="0.25">
      <c r="A150" t="s">
        <v>549</v>
      </c>
      <c r="B150" t="s">
        <v>550</v>
      </c>
      <c r="C150" s="73">
        <v>3.1980000000000002E-4</v>
      </c>
      <c r="G150" t="s">
        <v>1062</v>
      </c>
      <c r="H150" t="s">
        <v>1063</v>
      </c>
      <c r="I150" t="s">
        <v>1064</v>
      </c>
      <c r="J150" t="s">
        <v>1065</v>
      </c>
    </row>
    <row r="151" spans="1:10" x14ac:dyDescent="0.25">
      <c r="A151" t="s">
        <v>551</v>
      </c>
      <c r="B151" t="s">
        <v>552</v>
      </c>
      <c r="C151" s="73">
        <v>0.1105</v>
      </c>
      <c r="D151" s="151"/>
      <c r="G151" t="s">
        <v>1066</v>
      </c>
      <c r="H151" t="s">
        <v>1067</v>
      </c>
      <c r="I151" t="s">
        <v>1068</v>
      </c>
      <c r="J151" s="151">
        <v>90554</v>
      </c>
    </row>
    <row r="152" spans="1:10" x14ac:dyDescent="0.25">
      <c r="A152" t="s">
        <v>553</v>
      </c>
      <c r="B152" t="s">
        <v>554</v>
      </c>
      <c r="C152" s="73">
        <v>0.57579999999999998</v>
      </c>
      <c r="D152" s="151"/>
      <c r="G152" t="s">
        <v>1069</v>
      </c>
      <c r="H152" t="s">
        <v>1070</v>
      </c>
      <c r="I152" t="s">
        <v>1071</v>
      </c>
      <c r="J152" s="151">
        <v>17376</v>
      </c>
    </row>
    <row r="153" spans="1:10" x14ac:dyDescent="0.25">
      <c r="C153" s="164"/>
      <c r="I153" s="151"/>
    </row>
    <row r="154" spans="1:10" x14ac:dyDescent="0.25">
      <c r="A154" t="s">
        <v>556</v>
      </c>
      <c r="B154" t="s">
        <v>557</v>
      </c>
      <c r="C154" s="73">
        <v>4.1729999999999996E-3</v>
      </c>
      <c r="G154" t="s">
        <v>1072</v>
      </c>
      <c r="H154" t="s">
        <v>1073</v>
      </c>
      <c r="I154" t="s">
        <v>1074</v>
      </c>
      <c r="J154" t="s">
        <v>1075</v>
      </c>
    </row>
    <row r="155" spans="1:10" x14ac:dyDescent="0.25">
      <c r="A155" t="s">
        <v>558</v>
      </c>
      <c r="B155" t="s">
        <v>559</v>
      </c>
      <c r="C155" s="73">
        <v>3.3189999999999997E-2</v>
      </c>
      <c r="D155" s="151"/>
      <c r="G155" t="s">
        <v>1076</v>
      </c>
      <c r="H155" t="s">
        <v>1077</v>
      </c>
      <c r="I155" t="s">
        <v>1078</v>
      </c>
      <c r="J155" s="151">
        <v>30126</v>
      </c>
    </row>
    <row r="156" spans="1:10" x14ac:dyDescent="0.25">
      <c r="A156" t="s">
        <v>560</v>
      </c>
      <c r="B156" t="s">
        <v>561</v>
      </c>
      <c r="C156" s="73">
        <v>1.685E-4</v>
      </c>
      <c r="G156" t="s">
        <v>1079</v>
      </c>
      <c r="H156" t="s">
        <v>1080</v>
      </c>
      <c r="I156" t="s">
        <v>1081</v>
      </c>
      <c r="J156" t="s">
        <v>1082</v>
      </c>
    </row>
    <row r="157" spans="1:10" x14ac:dyDescent="0.25">
      <c r="A157" t="s">
        <v>562</v>
      </c>
      <c r="B157" t="s">
        <v>563</v>
      </c>
      <c r="C157" s="73">
        <v>7.7590000000000005E-4</v>
      </c>
      <c r="G157" t="s">
        <v>1083</v>
      </c>
      <c r="H157" t="s">
        <v>1084</v>
      </c>
      <c r="I157" t="s">
        <v>1085</v>
      </c>
      <c r="J157" t="s">
        <v>1086</v>
      </c>
    </row>
    <row r="158" spans="1:10" x14ac:dyDescent="0.25">
      <c r="A158" t="s">
        <v>564</v>
      </c>
      <c r="B158" t="s">
        <v>565</v>
      </c>
      <c r="C158" s="73">
        <v>0.22239999999999999</v>
      </c>
      <c r="D158" s="151"/>
      <c r="G158" t="s">
        <v>1087</v>
      </c>
      <c r="H158" t="s">
        <v>1088</v>
      </c>
      <c r="I158" t="s">
        <v>1089</v>
      </c>
      <c r="J158" s="151">
        <v>4565</v>
      </c>
    </row>
    <row r="159" spans="1:10" x14ac:dyDescent="0.25">
      <c r="A159" t="s">
        <v>566</v>
      </c>
      <c r="B159" t="s">
        <v>567</v>
      </c>
      <c r="C159" s="73">
        <v>2.2240000000000001E-4</v>
      </c>
      <c r="G159" t="s">
        <v>1090</v>
      </c>
      <c r="H159" t="s">
        <v>1091</v>
      </c>
      <c r="I159" t="s">
        <v>1092</v>
      </c>
      <c r="J159" t="s">
        <v>1093</v>
      </c>
    </row>
    <row r="160" spans="1:10" x14ac:dyDescent="0.25">
      <c r="A160" t="s">
        <v>568</v>
      </c>
      <c r="B160" t="s">
        <v>569</v>
      </c>
      <c r="C160" s="165">
        <v>4.1270000000000001E-2</v>
      </c>
      <c r="G160" t="s">
        <v>1094</v>
      </c>
      <c r="H160" t="s">
        <v>1095</v>
      </c>
      <c r="I160" s="152">
        <v>4.1270000000000001E-2</v>
      </c>
      <c r="J160" t="s">
        <v>1096</v>
      </c>
    </row>
    <row r="161" spans="1:10" x14ac:dyDescent="0.25">
      <c r="A161" t="s">
        <v>570</v>
      </c>
      <c r="B161" t="s">
        <v>571</v>
      </c>
      <c r="C161" s="73">
        <v>8.4140000000000006E-2</v>
      </c>
      <c r="D161" s="151"/>
      <c r="G161" t="s">
        <v>1097</v>
      </c>
      <c r="H161" t="s">
        <v>1098</v>
      </c>
      <c r="I161" t="s">
        <v>1099</v>
      </c>
      <c r="J161" s="151">
        <v>123664</v>
      </c>
    </row>
    <row r="162" spans="1:10" x14ac:dyDescent="0.25">
      <c r="A162" t="s">
        <v>572</v>
      </c>
      <c r="B162" t="s">
        <v>573</v>
      </c>
      <c r="C162" s="73">
        <v>4.8830000000000002E-3</v>
      </c>
      <c r="D162" s="151"/>
      <c r="G162" t="s">
        <v>1100</v>
      </c>
      <c r="H162" t="s">
        <v>1101</v>
      </c>
      <c r="I162" t="s">
        <v>1102</v>
      </c>
      <c r="J162" s="151">
        <v>205217</v>
      </c>
    </row>
    <row r="163" spans="1:10" x14ac:dyDescent="0.25">
      <c r="A163" t="s">
        <v>574</v>
      </c>
      <c r="B163" t="s">
        <v>575</v>
      </c>
      <c r="C163" s="73">
        <v>6.8575999999999998E-2</v>
      </c>
      <c r="D163" s="151"/>
      <c r="G163" t="s">
        <v>1103</v>
      </c>
      <c r="H163" t="s">
        <v>1104</v>
      </c>
      <c r="I163" t="s">
        <v>922</v>
      </c>
      <c r="J163" s="151">
        <v>1459814</v>
      </c>
    </row>
    <row r="164" spans="1:10" x14ac:dyDescent="0.25">
      <c r="A164" t="s">
        <v>576</v>
      </c>
      <c r="B164" t="s">
        <v>577</v>
      </c>
      <c r="C164" s="73">
        <v>2.24E-2</v>
      </c>
      <c r="D164" s="151"/>
      <c r="G164" t="s">
        <v>1105</v>
      </c>
      <c r="H164" t="s">
        <v>1106</v>
      </c>
      <c r="I164" t="s">
        <v>1107</v>
      </c>
      <c r="J164" s="151">
        <v>447993</v>
      </c>
    </row>
    <row r="165" spans="1:10" x14ac:dyDescent="0.25">
      <c r="A165" t="s">
        <v>578</v>
      </c>
      <c r="B165" t="s">
        <v>579</v>
      </c>
      <c r="C165" s="73">
        <v>0.14940000000000001</v>
      </c>
      <c r="D165" s="151"/>
      <c r="G165" t="s">
        <v>1108</v>
      </c>
      <c r="H165" t="s">
        <v>1109</v>
      </c>
      <c r="I165" t="s">
        <v>1110</v>
      </c>
      <c r="J165" s="151">
        <v>66942</v>
      </c>
    </row>
    <row r="166" spans="1:10" x14ac:dyDescent="0.25">
      <c r="A166" t="s">
        <v>580</v>
      </c>
      <c r="B166" t="s">
        <v>581</v>
      </c>
      <c r="C166" s="165">
        <v>5.074E-2</v>
      </c>
      <c r="G166" t="s">
        <v>1111</v>
      </c>
      <c r="H166" t="s">
        <v>1112</v>
      </c>
      <c r="I166" s="152">
        <v>5.074E-2</v>
      </c>
      <c r="J166" t="s">
        <v>1113</v>
      </c>
    </row>
    <row r="167" spans="1:10" x14ac:dyDescent="0.25">
      <c r="A167" t="s">
        <v>582</v>
      </c>
      <c r="B167" t="s">
        <v>583</v>
      </c>
      <c r="C167" s="73">
        <v>0.25369999999999998</v>
      </c>
      <c r="D167" s="151"/>
      <c r="G167" t="s">
        <v>1114</v>
      </c>
      <c r="H167" t="s">
        <v>1115</v>
      </c>
      <c r="I167" t="s">
        <v>1116</v>
      </c>
      <c r="J167" s="151">
        <v>39425</v>
      </c>
    </row>
    <row r="168" spans="1:10" x14ac:dyDescent="0.25">
      <c r="A168" t="s">
        <v>584</v>
      </c>
      <c r="B168" t="s">
        <v>585</v>
      </c>
      <c r="C168" s="73">
        <v>0.45190000000000002</v>
      </c>
      <c r="D168" s="151"/>
      <c r="G168" t="s">
        <v>1117</v>
      </c>
      <c r="H168" t="s">
        <v>1118</v>
      </c>
      <c r="I168" t="s">
        <v>1119</v>
      </c>
      <c r="J168" s="151">
        <v>22268</v>
      </c>
    </row>
    <row r="169" spans="1:10" x14ac:dyDescent="0.25">
      <c r="A169" t="s">
        <v>586</v>
      </c>
      <c r="B169" t="s">
        <v>587</v>
      </c>
      <c r="C169" s="73">
        <v>0.38869999999999999</v>
      </c>
      <c r="D169" s="151"/>
      <c r="G169" t="s">
        <v>1120</v>
      </c>
      <c r="H169" t="s">
        <v>1121</v>
      </c>
      <c r="I169" t="s">
        <v>1122</v>
      </c>
      <c r="J169" s="151">
        <v>25799</v>
      </c>
    </row>
    <row r="170" spans="1:10" x14ac:dyDescent="0.25">
      <c r="A170" t="s">
        <v>588</v>
      </c>
      <c r="B170" t="s">
        <v>589</v>
      </c>
      <c r="C170" s="165">
        <v>3.414E-4</v>
      </c>
      <c r="G170" t="s">
        <v>1123</v>
      </c>
      <c r="H170" t="s">
        <v>1124</v>
      </c>
      <c r="I170" s="152">
        <v>3.414E-4</v>
      </c>
      <c r="J170">
        <v>2931152</v>
      </c>
    </row>
    <row r="171" spans="1:10" x14ac:dyDescent="0.25">
      <c r="A171" t="s">
        <v>590</v>
      </c>
      <c r="B171" t="s">
        <v>591</v>
      </c>
      <c r="C171" s="73">
        <v>0.34139999999999998</v>
      </c>
      <c r="D171" s="151"/>
      <c r="G171" t="s">
        <v>1125</v>
      </c>
      <c r="H171" t="s">
        <v>1126</v>
      </c>
      <c r="I171" t="s">
        <v>1127</v>
      </c>
      <c r="J171" s="151">
        <v>29312</v>
      </c>
    </row>
    <row r="172" spans="1:10" x14ac:dyDescent="0.25">
      <c r="A172" t="s">
        <v>592</v>
      </c>
      <c r="B172" t="s">
        <v>593</v>
      </c>
      <c r="C172" s="73">
        <v>0.1137</v>
      </c>
      <c r="D172" s="151"/>
      <c r="G172" t="s">
        <v>1128</v>
      </c>
      <c r="H172" t="s">
        <v>1129</v>
      </c>
      <c r="I172" t="s">
        <v>1130</v>
      </c>
      <c r="J172" s="151">
        <v>90993</v>
      </c>
    </row>
    <row r="173" spans="1:10" x14ac:dyDescent="0.25">
      <c r="A173" t="s">
        <v>594</v>
      </c>
      <c r="B173" t="s">
        <v>595</v>
      </c>
      <c r="C173" s="73">
        <v>2.3939999999999999E-2</v>
      </c>
      <c r="D173" s="151"/>
      <c r="G173" t="s">
        <v>1131</v>
      </c>
      <c r="H173" t="s">
        <v>1132</v>
      </c>
      <c r="I173" t="s">
        <v>1133</v>
      </c>
      <c r="J173" s="151">
        <v>41842</v>
      </c>
    </row>
    <row r="174" spans="1:10" x14ac:dyDescent="0.25">
      <c r="A174" t="s">
        <v>596</v>
      </c>
      <c r="B174" t="s">
        <v>597</v>
      </c>
      <c r="C174" s="73">
        <v>4.4900000000000002E-4</v>
      </c>
      <c r="G174" t="s">
        <v>1134</v>
      </c>
      <c r="H174" t="s">
        <v>1135</v>
      </c>
      <c r="I174" t="s">
        <v>1136</v>
      </c>
      <c r="J174" t="s">
        <v>1137</v>
      </c>
    </row>
    <row r="175" spans="1:10" x14ac:dyDescent="0.25">
      <c r="A175" t="s">
        <v>598</v>
      </c>
      <c r="B175" t="s">
        <v>599</v>
      </c>
      <c r="C175" s="73">
        <v>6.3539999999999999E-2</v>
      </c>
      <c r="G175" t="s">
        <v>1138</v>
      </c>
      <c r="H175" t="s">
        <v>1139</v>
      </c>
      <c r="I175" t="s">
        <v>1140</v>
      </c>
      <c r="J175" t="s">
        <v>1141</v>
      </c>
    </row>
    <row r="176" spans="1:10" x14ac:dyDescent="0.25">
      <c r="A176" t="s">
        <v>600</v>
      </c>
      <c r="B176" t="s">
        <v>601</v>
      </c>
      <c r="C176" s="73">
        <v>2.898E-4</v>
      </c>
      <c r="G176" t="s">
        <v>1142</v>
      </c>
      <c r="H176" t="s">
        <v>1143</v>
      </c>
      <c r="I176" t="s">
        <v>1144</v>
      </c>
      <c r="J176" t="s">
        <v>1145</v>
      </c>
    </row>
    <row r="177" spans="1:10" x14ac:dyDescent="0.25">
      <c r="A177" t="s">
        <v>602</v>
      </c>
      <c r="B177" t="s">
        <v>603</v>
      </c>
      <c r="C177" s="73">
        <v>0.72299999999999998</v>
      </c>
      <c r="D177" s="151"/>
      <c r="G177" t="s">
        <v>1146</v>
      </c>
      <c r="H177" t="s">
        <v>1147</v>
      </c>
      <c r="I177" t="s">
        <v>717</v>
      </c>
      <c r="J177" s="151">
        <v>13833</v>
      </c>
    </row>
    <row r="178" spans="1:10" x14ac:dyDescent="0.25">
      <c r="A178" t="s">
        <v>604</v>
      </c>
      <c r="B178" t="s">
        <v>605</v>
      </c>
      <c r="C178" s="73">
        <v>3.2079999999999997E-2</v>
      </c>
      <c r="D178" s="151"/>
      <c r="G178" t="s">
        <v>1148</v>
      </c>
      <c r="H178" t="s">
        <v>1149</v>
      </c>
      <c r="I178" t="s">
        <v>1150</v>
      </c>
      <c r="J178" s="151">
        <v>323795</v>
      </c>
    </row>
    <row r="179" spans="1:10" x14ac:dyDescent="0.25">
      <c r="A179" t="s">
        <v>606</v>
      </c>
      <c r="B179" t="s">
        <v>607</v>
      </c>
      <c r="C179" s="73">
        <v>3.1930000000000001E-4</v>
      </c>
      <c r="G179" t="s">
        <v>1151</v>
      </c>
      <c r="H179" t="s">
        <v>1152</v>
      </c>
      <c r="I179" t="s">
        <v>1153</v>
      </c>
      <c r="J179" t="s">
        <v>1154</v>
      </c>
    </row>
    <row r="180" spans="1:10" x14ac:dyDescent="0.25">
      <c r="A180" t="s">
        <v>608</v>
      </c>
      <c r="B180" t="s">
        <v>609</v>
      </c>
      <c r="C180" s="73">
        <v>1.15E-4</v>
      </c>
      <c r="G180" t="s">
        <v>1155</v>
      </c>
      <c r="H180" t="s">
        <v>1156</v>
      </c>
      <c r="I180" t="s">
        <v>1157</v>
      </c>
      <c r="J180" t="s">
        <v>1158</v>
      </c>
    </row>
    <row r="181" spans="1:10" x14ac:dyDescent="0.25">
      <c r="A181" t="s">
        <v>610</v>
      </c>
      <c r="B181" t="s">
        <v>611</v>
      </c>
      <c r="C181" s="73">
        <v>0.115</v>
      </c>
      <c r="D181" s="151"/>
      <c r="G181" t="s">
        <v>1159</v>
      </c>
      <c r="H181" t="s">
        <v>1160</v>
      </c>
      <c r="I181" t="s">
        <v>1161</v>
      </c>
      <c r="J181" s="151">
        <v>87169</v>
      </c>
    </row>
    <row r="182" spans="1:10" x14ac:dyDescent="0.25">
      <c r="A182" t="s">
        <v>612</v>
      </c>
      <c r="B182" t="s">
        <v>613</v>
      </c>
      <c r="C182" s="165">
        <v>3.4329999999999999E-2</v>
      </c>
      <c r="G182" t="s">
        <v>1162</v>
      </c>
      <c r="H182" t="s">
        <v>1163</v>
      </c>
      <c r="I182" s="152">
        <v>3.4329999999999999E-2</v>
      </c>
      <c r="J182" t="s">
        <v>1164</v>
      </c>
    </row>
    <row r="183" spans="1:10" x14ac:dyDescent="0.25">
      <c r="A183" t="s">
        <v>614</v>
      </c>
      <c r="B183" t="s">
        <v>615</v>
      </c>
      <c r="C183" s="73">
        <v>7.7739999999999997E-3</v>
      </c>
      <c r="D183" s="151"/>
      <c r="G183" t="s">
        <v>1165</v>
      </c>
      <c r="H183" t="s">
        <v>1166</v>
      </c>
      <c r="I183" t="s">
        <v>1167</v>
      </c>
      <c r="J183" s="151">
        <v>131416</v>
      </c>
    </row>
    <row r="184" spans="1:10" x14ac:dyDescent="0.25">
      <c r="A184" t="s">
        <v>616</v>
      </c>
      <c r="B184" t="s">
        <v>617</v>
      </c>
      <c r="C184" s="73">
        <v>0.31859999999999999</v>
      </c>
      <c r="D184" s="151"/>
      <c r="G184" t="s">
        <v>1168</v>
      </c>
      <c r="H184" t="s">
        <v>1169</v>
      </c>
      <c r="I184" t="s">
        <v>1170</v>
      </c>
      <c r="J184" s="151">
        <v>32649</v>
      </c>
    </row>
    <row r="185" spans="1:10" x14ac:dyDescent="0.25">
      <c r="A185" t="s">
        <v>618</v>
      </c>
      <c r="B185" t="s">
        <v>619</v>
      </c>
      <c r="C185" s="73">
        <v>1.524E-3</v>
      </c>
      <c r="D185" s="151"/>
      <c r="G185" t="s">
        <v>1171</v>
      </c>
      <c r="H185" t="s">
        <v>1172</v>
      </c>
      <c r="I185" t="s">
        <v>1173</v>
      </c>
      <c r="J185" s="151">
        <v>655957</v>
      </c>
    </row>
    <row r="186" spans="1:10" x14ac:dyDescent="0.25">
      <c r="A186" t="s">
        <v>620</v>
      </c>
      <c r="B186" t="s">
        <v>621</v>
      </c>
      <c r="C186" s="164">
        <v>139862</v>
      </c>
      <c r="G186" t="s">
        <v>1174</v>
      </c>
      <c r="H186" t="s">
        <v>1175</v>
      </c>
      <c r="I186" s="151">
        <v>139862</v>
      </c>
      <c r="J186" t="s">
        <v>1176</v>
      </c>
    </row>
    <row r="187" spans="1:10" x14ac:dyDescent="0.25">
      <c r="A187" t="s">
        <v>622</v>
      </c>
      <c r="B187" t="s">
        <v>623</v>
      </c>
      <c r="C187" s="164">
        <v>934954</v>
      </c>
      <c r="G187" t="s">
        <v>1177</v>
      </c>
      <c r="H187" t="s">
        <v>1178</v>
      </c>
      <c r="I187" s="151">
        <v>934954</v>
      </c>
      <c r="J187" t="s">
        <v>1179</v>
      </c>
    </row>
    <row r="188" spans="1:10" x14ac:dyDescent="0.25">
      <c r="A188" t="s">
        <v>624</v>
      </c>
      <c r="B188" t="s">
        <v>625</v>
      </c>
      <c r="C188" s="73">
        <v>0.26889999999999997</v>
      </c>
      <c r="D188" s="151"/>
      <c r="G188" t="s">
        <v>1180</v>
      </c>
      <c r="H188" t="s">
        <v>1181</v>
      </c>
      <c r="I188" t="s">
        <v>1182</v>
      </c>
      <c r="J188" s="151">
        <v>37584</v>
      </c>
    </row>
    <row r="189" spans="1:10" x14ac:dyDescent="0.25">
      <c r="A189" t="s">
        <v>626</v>
      </c>
      <c r="B189" t="s">
        <v>627</v>
      </c>
      <c r="C189" s="73">
        <v>1</v>
      </c>
      <c r="G189" t="s">
        <v>1183</v>
      </c>
      <c r="H189" t="s">
        <v>1184</v>
      </c>
      <c r="I189">
        <v>1</v>
      </c>
      <c r="J189">
        <v>1</v>
      </c>
    </row>
    <row r="190" spans="1:10" x14ac:dyDescent="0.25">
      <c r="A190" t="s">
        <v>628</v>
      </c>
      <c r="B190" t="s">
        <v>629</v>
      </c>
      <c r="C190" s="73">
        <v>1.524E-3</v>
      </c>
      <c r="D190" s="151"/>
      <c r="G190" t="s">
        <v>1185</v>
      </c>
      <c r="H190" t="s">
        <v>1186</v>
      </c>
      <c r="I190" t="s">
        <v>1173</v>
      </c>
      <c r="J190" s="151">
        <v>655957</v>
      </c>
    </row>
    <row r="191" spans="1:10" x14ac:dyDescent="0.25">
      <c r="A191" t="s">
        <v>630</v>
      </c>
      <c r="B191" t="s">
        <v>631</v>
      </c>
      <c r="C191" s="164">
        <v>586502</v>
      </c>
      <c r="G191" t="s">
        <v>1187</v>
      </c>
      <c r="H191" t="s">
        <v>1188</v>
      </c>
      <c r="I191" s="151">
        <v>586502</v>
      </c>
      <c r="J191" t="s">
        <v>1189</v>
      </c>
    </row>
    <row r="192" spans="1:10" x14ac:dyDescent="0.25">
      <c r="A192" t="s">
        <v>632</v>
      </c>
      <c r="B192" t="s">
        <v>633</v>
      </c>
      <c r="C192" s="73">
        <v>8.3800000000000003E-3</v>
      </c>
      <c r="D192" s="151"/>
      <c r="G192" t="s">
        <v>1190</v>
      </c>
      <c r="H192" t="s">
        <v>1191</v>
      </c>
      <c r="I192" t="s">
        <v>1192</v>
      </c>
      <c r="J192" s="151">
        <v>119332</v>
      </c>
    </row>
    <row r="194" spans="1:10" x14ac:dyDescent="0.25">
      <c r="A194" t="s">
        <v>634</v>
      </c>
      <c r="B194" t="s">
        <v>635</v>
      </c>
      <c r="C194" s="73">
        <v>3.3660000000000001E-3</v>
      </c>
      <c r="D194" s="151"/>
      <c r="G194" t="s">
        <v>1193</v>
      </c>
      <c r="H194" t="s">
        <v>1194</v>
      </c>
      <c r="I194" t="s">
        <v>1195</v>
      </c>
      <c r="J194" s="151">
        <v>297905</v>
      </c>
    </row>
    <row r="195" spans="1:10" x14ac:dyDescent="0.25">
      <c r="A195" t="s">
        <v>636</v>
      </c>
      <c r="B195" t="s">
        <v>637</v>
      </c>
      <c r="C195" s="73">
        <v>8.685E-3</v>
      </c>
      <c r="D195" s="151"/>
      <c r="G195" t="s">
        <v>1196</v>
      </c>
      <c r="H195" t="s">
        <v>1197</v>
      </c>
      <c r="I195" t="s">
        <v>1041</v>
      </c>
      <c r="J195" s="151">
        <v>116146</v>
      </c>
    </row>
    <row r="196" spans="1:10" x14ac:dyDescent="0.25">
      <c r="A196" t="s">
        <v>638</v>
      </c>
      <c r="B196" t="s">
        <v>639</v>
      </c>
      <c r="C196" s="73">
        <v>6.8580000000000002E-2</v>
      </c>
      <c r="D196" s="151"/>
      <c r="G196" t="s">
        <v>1198</v>
      </c>
      <c r="H196" t="s">
        <v>1199</v>
      </c>
      <c r="I196" t="s">
        <v>1200</v>
      </c>
      <c r="J196" s="151">
        <v>145981</v>
      </c>
    </row>
    <row r="197" spans="1:10" x14ac:dyDescent="0.25">
      <c r="A197" t="s">
        <v>640</v>
      </c>
      <c r="B197" t="s">
        <v>641</v>
      </c>
      <c r="C197" s="73">
        <v>1.3970000000000001E-4</v>
      </c>
      <c r="G197" t="s">
        <v>1201</v>
      </c>
      <c r="H197" t="s">
        <v>1202</v>
      </c>
      <c r="I197" t="s">
        <v>1203</v>
      </c>
      <c r="J197" t="s">
        <v>1204</v>
      </c>
    </row>
    <row r="198" spans="1:10" x14ac:dyDescent="0.25">
      <c r="A198" t="s">
        <v>640</v>
      </c>
      <c r="B198" t="s">
        <v>642</v>
      </c>
      <c r="C198" s="73">
        <v>0.1154</v>
      </c>
      <c r="D198" s="151"/>
      <c r="G198" t="s">
        <v>1201</v>
      </c>
      <c r="H198" t="s">
        <v>1205</v>
      </c>
      <c r="I198" t="s">
        <v>1206</v>
      </c>
      <c r="J198" s="151">
        <v>87692</v>
      </c>
    </row>
    <row r="199" spans="1:10" x14ac:dyDescent="0.25">
      <c r="A199" t="s">
        <v>643</v>
      </c>
      <c r="B199" t="s">
        <v>644</v>
      </c>
      <c r="C199" s="73">
        <v>1.9369999999999999E-3</v>
      </c>
      <c r="D199" s="151"/>
      <c r="G199" t="s">
        <v>1207</v>
      </c>
      <c r="H199" t="s">
        <v>1208</v>
      </c>
      <c r="I199" t="s">
        <v>1209</v>
      </c>
      <c r="J199" s="151">
        <v>520547</v>
      </c>
    </row>
  </sheetData>
  <pageMargins left="0.7" right="0.7" top="0.78740157499999996" bottom="0.78740157499999996"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554"/>
  <sheetViews>
    <sheetView topLeftCell="A28" zoomScale="55" zoomScaleNormal="55" workbookViewId="0">
      <selection activeCell="G67" sqref="G67"/>
    </sheetView>
  </sheetViews>
  <sheetFormatPr baseColWidth="10" defaultColWidth="9.140625" defaultRowHeight="15" x14ac:dyDescent="0.25"/>
  <cols>
    <col min="1" max="1" width="24.140625" style="60" customWidth="1"/>
    <col min="2" max="6" width="13.7109375" style="62" customWidth="1"/>
    <col min="7" max="16384" width="9.140625" style="60"/>
  </cols>
  <sheetData>
    <row r="1" spans="1:6" s="49" customFormat="1" ht="15.75" x14ac:dyDescent="0.25">
      <c r="A1" s="47" t="s">
        <v>1215</v>
      </c>
      <c r="B1" s="48"/>
      <c r="C1" s="48"/>
      <c r="D1" s="48"/>
      <c r="E1" s="48"/>
      <c r="F1" s="48"/>
    </row>
    <row r="2" spans="1:6" s="52" customFormat="1" x14ac:dyDescent="0.25">
      <c r="A2" s="50"/>
      <c r="B2" s="51" t="s">
        <v>255</v>
      </c>
      <c r="C2" s="51"/>
      <c r="D2" s="51"/>
      <c r="E2" s="51"/>
      <c r="F2" s="51"/>
    </row>
    <row r="3" spans="1:6" s="53" customFormat="1" ht="30.75" customHeight="1" x14ac:dyDescent="0.25">
      <c r="A3" s="53" t="s">
        <v>58</v>
      </c>
      <c r="B3" s="54" t="s">
        <v>59</v>
      </c>
      <c r="C3" s="54"/>
      <c r="D3" s="54"/>
      <c r="E3" s="54" t="s">
        <v>254</v>
      </c>
      <c r="F3" s="54" t="s">
        <v>33</v>
      </c>
    </row>
    <row r="4" spans="1:6" s="57" customFormat="1" x14ac:dyDescent="0.25">
      <c r="A4" s="55"/>
      <c r="B4" s="56"/>
      <c r="C4" s="56"/>
      <c r="D4" s="56"/>
      <c r="E4" s="56"/>
      <c r="F4" s="56"/>
    </row>
    <row r="5" spans="1:6" s="53" customFormat="1" ht="30" customHeight="1" x14ac:dyDescent="0.25">
      <c r="A5" s="53" t="s">
        <v>60</v>
      </c>
      <c r="B5" s="54"/>
      <c r="C5" s="54"/>
      <c r="D5" s="54"/>
      <c r="E5" s="54"/>
      <c r="F5" s="54"/>
    </row>
    <row r="6" spans="1:6" s="58" customFormat="1" x14ac:dyDescent="0.25">
      <c r="A6" s="58" t="s">
        <v>61</v>
      </c>
      <c r="B6" s="59"/>
      <c r="C6" s="59"/>
      <c r="D6" s="59"/>
      <c r="E6" s="59">
        <v>1500</v>
      </c>
      <c r="F6" s="59">
        <v>1800</v>
      </c>
    </row>
    <row r="7" spans="1:6" s="58" customFormat="1" x14ac:dyDescent="0.25">
      <c r="A7" s="58" t="s">
        <v>62</v>
      </c>
      <c r="B7" s="59"/>
      <c r="C7" s="59"/>
      <c r="D7" s="59"/>
      <c r="E7" s="59">
        <v>1450</v>
      </c>
      <c r="F7" s="59">
        <v>1800</v>
      </c>
    </row>
    <row r="8" spans="1:6" s="58" customFormat="1" x14ac:dyDescent="0.25">
      <c r="A8" s="58" t="s">
        <v>63</v>
      </c>
      <c r="B8" s="59"/>
      <c r="C8" s="59"/>
      <c r="D8" s="59"/>
      <c r="E8" s="59">
        <v>1200</v>
      </c>
      <c r="F8" s="59">
        <v>1550</v>
      </c>
    </row>
    <row r="9" spans="1:6" s="58" customFormat="1" x14ac:dyDescent="0.25">
      <c r="A9" s="58" t="s">
        <v>64</v>
      </c>
      <c r="B9" s="59"/>
      <c r="C9" s="59"/>
      <c r="D9" s="59"/>
      <c r="E9" s="59">
        <v>1200</v>
      </c>
      <c r="F9" s="59">
        <v>1450</v>
      </c>
    </row>
    <row r="10" spans="1:6" s="58" customFormat="1" x14ac:dyDescent="0.25">
      <c r="A10" s="58" t="s">
        <v>65</v>
      </c>
      <c r="B10" s="59"/>
      <c r="C10" s="59"/>
      <c r="D10" s="59"/>
      <c r="E10" s="59">
        <v>1300</v>
      </c>
      <c r="F10" s="59">
        <v>1300</v>
      </c>
    </row>
    <row r="11" spans="1:6" s="58" customFormat="1" x14ac:dyDescent="0.25">
      <c r="A11" s="58" t="s">
        <v>66</v>
      </c>
      <c r="B11" s="59"/>
      <c r="C11" s="59"/>
      <c r="D11" s="59"/>
      <c r="E11" s="59">
        <v>1350</v>
      </c>
      <c r="F11" s="59">
        <v>1350</v>
      </c>
    </row>
    <row r="12" spans="1:6" s="58" customFormat="1" x14ac:dyDescent="0.25">
      <c r="A12" s="58" t="s">
        <v>67</v>
      </c>
      <c r="B12" s="59"/>
      <c r="C12" s="59"/>
      <c r="D12" s="59"/>
      <c r="E12" s="59">
        <v>1400</v>
      </c>
      <c r="F12" s="59">
        <v>1600</v>
      </c>
    </row>
    <row r="13" spans="1:6" s="58" customFormat="1" x14ac:dyDescent="0.25">
      <c r="A13" s="58" t="s">
        <v>68</v>
      </c>
      <c r="B13" s="59"/>
      <c r="C13" s="59"/>
      <c r="D13" s="59"/>
      <c r="E13" s="59">
        <v>750</v>
      </c>
      <c r="F13" s="59">
        <v>1550</v>
      </c>
    </row>
    <row r="14" spans="1:6" s="58" customFormat="1" x14ac:dyDescent="0.25">
      <c r="A14" s="58" t="s">
        <v>69</v>
      </c>
      <c r="B14" s="59"/>
      <c r="C14" s="59"/>
      <c r="D14" s="59"/>
      <c r="E14" s="59">
        <v>1050</v>
      </c>
      <c r="F14" s="59">
        <v>1850</v>
      </c>
    </row>
    <row r="15" spans="1:6" s="58" customFormat="1" x14ac:dyDescent="0.25">
      <c r="A15" s="58" t="s">
        <v>70</v>
      </c>
      <c r="B15" s="59"/>
      <c r="C15" s="59"/>
      <c r="D15" s="59"/>
      <c r="E15" s="59">
        <v>1050</v>
      </c>
      <c r="F15" s="59">
        <v>1250</v>
      </c>
    </row>
    <row r="16" spans="1:6" s="58" customFormat="1" x14ac:dyDescent="0.25">
      <c r="A16" s="58" t="s">
        <v>71</v>
      </c>
      <c r="B16" s="59"/>
      <c r="C16" s="59"/>
      <c r="D16" s="59"/>
      <c r="E16" s="59">
        <v>1600</v>
      </c>
      <c r="F16" s="59">
        <v>1700</v>
      </c>
    </row>
    <row r="17" spans="1:6" s="58" customFormat="1" x14ac:dyDescent="0.25">
      <c r="A17" s="58" t="s">
        <v>72</v>
      </c>
      <c r="B17" s="59"/>
      <c r="C17" s="59"/>
      <c r="D17" s="59"/>
      <c r="E17" s="59">
        <v>1250</v>
      </c>
      <c r="F17" s="59">
        <v>1450</v>
      </c>
    </row>
    <row r="18" spans="1:6" s="58" customFormat="1" x14ac:dyDescent="0.25">
      <c r="A18" s="58" t="s">
        <v>73</v>
      </c>
      <c r="B18" s="59"/>
      <c r="C18" s="59"/>
      <c r="D18" s="59"/>
      <c r="E18" s="59">
        <v>950</v>
      </c>
      <c r="F18" s="59">
        <v>1050</v>
      </c>
    </row>
    <row r="19" spans="1:6" s="58" customFormat="1" x14ac:dyDescent="0.25">
      <c r="A19" s="58" t="s">
        <v>74</v>
      </c>
      <c r="B19" s="59"/>
      <c r="C19" s="59"/>
      <c r="D19" s="59"/>
      <c r="E19" s="59">
        <v>1600</v>
      </c>
      <c r="F19" s="59">
        <v>1700</v>
      </c>
    </row>
    <row r="20" spans="1:6" s="58" customFormat="1" x14ac:dyDescent="0.25">
      <c r="A20" s="58" t="s">
        <v>75</v>
      </c>
      <c r="B20" s="59"/>
      <c r="C20" s="59"/>
      <c r="D20" s="59"/>
      <c r="E20" s="59">
        <v>1400</v>
      </c>
      <c r="F20" s="59">
        <v>1500</v>
      </c>
    </row>
    <row r="21" spans="1:6" s="58" customFormat="1" x14ac:dyDescent="0.25">
      <c r="A21" s="58" t="s">
        <v>76</v>
      </c>
      <c r="B21" s="59"/>
      <c r="C21" s="59"/>
      <c r="D21" s="59"/>
      <c r="E21" s="59">
        <v>1450</v>
      </c>
      <c r="F21" s="59">
        <v>1500</v>
      </c>
    </row>
    <row r="22" spans="1:6" s="58" customFormat="1" x14ac:dyDescent="0.25">
      <c r="A22" s="58" t="s">
        <v>77</v>
      </c>
      <c r="B22" s="59"/>
      <c r="C22" s="59"/>
      <c r="D22" s="59"/>
      <c r="E22" s="59">
        <v>1100</v>
      </c>
      <c r="F22" s="59">
        <v>1350</v>
      </c>
    </row>
    <row r="23" spans="1:6" s="58" customFormat="1" x14ac:dyDescent="0.25">
      <c r="A23" s="58" t="s">
        <v>78</v>
      </c>
      <c r="B23" s="59"/>
      <c r="C23" s="59"/>
      <c r="D23" s="59"/>
      <c r="E23" s="59">
        <v>1250</v>
      </c>
      <c r="F23" s="59">
        <v>1650</v>
      </c>
    </row>
    <row r="24" spans="1:6" s="58" customFormat="1" x14ac:dyDescent="0.25">
      <c r="A24" s="58" t="s">
        <v>79</v>
      </c>
      <c r="B24" s="59"/>
      <c r="C24" s="59"/>
      <c r="D24" s="59"/>
      <c r="E24" s="59">
        <v>1350</v>
      </c>
      <c r="F24" s="59">
        <v>1550</v>
      </c>
    </row>
    <row r="25" spans="1:6" s="58" customFormat="1" x14ac:dyDescent="0.25">
      <c r="A25" s="58" t="s">
        <v>80</v>
      </c>
      <c r="B25" s="59"/>
      <c r="C25" s="59"/>
      <c r="D25" s="59"/>
      <c r="E25" s="59">
        <v>1500</v>
      </c>
      <c r="F25" s="59">
        <v>1600</v>
      </c>
    </row>
    <row r="26" spans="1:6" s="58" customFormat="1" x14ac:dyDescent="0.25">
      <c r="A26" s="58" t="s">
        <v>81</v>
      </c>
      <c r="B26" s="59"/>
      <c r="C26" s="59"/>
      <c r="D26" s="59"/>
      <c r="E26" s="59">
        <v>1050</v>
      </c>
      <c r="F26" s="59">
        <v>1150</v>
      </c>
    </row>
    <row r="27" spans="1:6" s="58" customFormat="1" x14ac:dyDescent="0.25">
      <c r="A27" s="58" t="s">
        <v>82</v>
      </c>
      <c r="B27" s="59"/>
      <c r="C27" s="59"/>
      <c r="D27" s="59"/>
      <c r="E27" s="59">
        <v>1150</v>
      </c>
      <c r="F27" s="59">
        <v>1800</v>
      </c>
    </row>
    <row r="28" spans="1:6" s="58" customFormat="1" x14ac:dyDescent="0.25">
      <c r="A28" s="58" t="s">
        <v>83</v>
      </c>
      <c r="B28" s="59"/>
      <c r="C28" s="59"/>
      <c r="D28" s="59"/>
      <c r="E28" s="59">
        <v>1400</v>
      </c>
      <c r="F28" s="59">
        <v>1550</v>
      </c>
    </row>
    <row r="29" spans="1:6" s="58" customFormat="1" x14ac:dyDescent="0.25">
      <c r="A29" s="58" t="s">
        <v>84</v>
      </c>
      <c r="B29" s="59"/>
      <c r="C29" s="59"/>
      <c r="D29" s="59"/>
      <c r="E29" s="59">
        <v>1150</v>
      </c>
      <c r="F29" s="59">
        <v>1300</v>
      </c>
    </row>
    <row r="30" spans="1:6" s="58" customFormat="1" x14ac:dyDescent="0.25">
      <c r="A30" s="58" t="s">
        <v>85</v>
      </c>
      <c r="B30" s="59"/>
      <c r="C30" s="59"/>
      <c r="D30" s="59"/>
      <c r="E30" s="59">
        <v>1400</v>
      </c>
      <c r="F30" s="59">
        <v>1500</v>
      </c>
    </row>
    <row r="31" spans="1:6" s="58" customFormat="1" x14ac:dyDescent="0.25">
      <c r="A31" s="58" t="s">
        <v>86</v>
      </c>
      <c r="B31" s="59"/>
      <c r="C31" s="59"/>
      <c r="D31" s="59"/>
      <c r="E31" s="59">
        <v>1450</v>
      </c>
      <c r="F31" s="59">
        <v>1550</v>
      </c>
    </row>
    <row r="32" spans="1:6" s="58" customFormat="1" x14ac:dyDescent="0.25">
      <c r="A32" s="58" t="s">
        <v>87</v>
      </c>
      <c r="B32" s="59"/>
      <c r="C32" s="59"/>
      <c r="D32" s="59"/>
      <c r="E32" s="59">
        <v>900</v>
      </c>
      <c r="F32" s="59">
        <v>1450</v>
      </c>
    </row>
    <row r="33" spans="1:6" s="58" customFormat="1" x14ac:dyDescent="0.25">
      <c r="A33" s="58" t="s">
        <v>88</v>
      </c>
      <c r="B33" s="59"/>
      <c r="C33" s="59"/>
      <c r="D33" s="59"/>
      <c r="E33" s="59">
        <v>1400</v>
      </c>
      <c r="F33" s="59">
        <v>1500</v>
      </c>
    </row>
    <row r="34" spans="1:6" s="58" customFormat="1" x14ac:dyDescent="0.25">
      <c r="A34" s="58" t="s">
        <v>89</v>
      </c>
      <c r="B34" s="59"/>
      <c r="C34" s="59"/>
      <c r="D34" s="59"/>
      <c r="E34" s="59">
        <v>1600</v>
      </c>
      <c r="F34" s="59">
        <v>1750</v>
      </c>
    </row>
    <row r="35" spans="1:6" s="58" customFormat="1" x14ac:dyDescent="0.25">
      <c r="A35" s="58" t="s">
        <v>90</v>
      </c>
      <c r="B35" s="59"/>
      <c r="C35" s="59"/>
      <c r="D35" s="59"/>
      <c r="E35" s="59">
        <v>1450</v>
      </c>
      <c r="F35" s="59">
        <v>1700</v>
      </c>
    </row>
    <row r="36" spans="1:6" s="58" customFormat="1" x14ac:dyDescent="0.25">
      <c r="A36" s="58" t="s">
        <v>91</v>
      </c>
      <c r="B36" s="59"/>
      <c r="C36" s="59"/>
      <c r="D36" s="59"/>
      <c r="E36" s="59">
        <v>1250</v>
      </c>
      <c r="F36" s="59">
        <v>1400</v>
      </c>
    </row>
    <row r="37" spans="1:6" s="58" customFormat="1" x14ac:dyDescent="0.25">
      <c r="A37" s="58" t="s">
        <v>92</v>
      </c>
      <c r="B37" s="59"/>
      <c r="C37" s="59"/>
      <c r="D37" s="59"/>
      <c r="E37" s="59">
        <v>1300</v>
      </c>
      <c r="F37" s="59">
        <v>1600</v>
      </c>
    </row>
    <row r="38" spans="1:6" s="58" customFormat="1" x14ac:dyDescent="0.25">
      <c r="A38" s="58" t="s">
        <v>93</v>
      </c>
      <c r="B38" s="59"/>
      <c r="C38" s="59"/>
      <c r="D38" s="59"/>
      <c r="E38" s="59">
        <v>1150</v>
      </c>
      <c r="F38" s="59">
        <v>1750</v>
      </c>
    </row>
    <row r="39" spans="1:6" s="58" customFormat="1" x14ac:dyDescent="0.25">
      <c r="A39" s="58" t="s">
        <v>94</v>
      </c>
      <c r="B39" s="59"/>
      <c r="C39" s="59"/>
      <c r="D39" s="59"/>
      <c r="E39" s="59">
        <v>1150</v>
      </c>
      <c r="F39" s="59">
        <v>1150</v>
      </c>
    </row>
    <row r="40" spans="1:6" s="58" customFormat="1" x14ac:dyDescent="0.25">
      <c r="A40" s="58" t="s">
        <v>95</v>
      </c>
      <c r="B40" s="59"/>
      <c r="C40" s="59"/>
      <c r="D40" s="59"/>
      <c r="E40" s="59">
        <v>750</v>
      </c>
      <c r="F40" s="59">
        <v>1650</v>
      </c>
    </row>
    <row r="41" spans="1:6" s="58" customFormat="1" x14ac:dyDescent="0.25">
      <c r="A41" s="58" t="s">
        <v>96</v>
      </c>
      <c r="B41" s="59"/>
      <c r="C41" s="59"/>
      <c r="D41" s="59"/>
      <c r="E41" s="59">
        <v>1450</v>
      </c>
      <c r="F41" s="59">
        <v>1600</v>
      </c>
    </row>
    <row r="42" spans="1:6" s="58" customFormat="1" x14ac:dyDescent="0.25">
      <c r="A42" s="58" t="s">
        <v>97</v>
      </c>
      <c r="B42" s="59"/>
      <c r="C42" s="59"/>
      <c r="D42" s="59"/>
      <c r="E42" s="59">
        <v>1200</v>
      </c>
      <c r="F42" s="59">
        <v>1850</v>
      </c>
    </row>
    <row r="43" spans="1:6" s="58" customFormat="1" x14ac:dyDescent="0.25">
      <c r="A43" s="58" t="s">
        <v>98</v>
      </c>
      <c r="B43" s="59"/>
      <c r="C43" s="59"/>
      <c r="D43" s="59"/>
      <c r="E43" s="59">
        <v>1350</v>
      </c>
      <c r="F43" s="59">
        <v>1750</v>
      </c>
    </row>
    <row r="44" spans="1:6" s="58" customFormat="1" x14ac:dyDescent="0.25">
      <c r="A44" s="58" t="s">
        <v>99</v>
      </c>
      <c r="B44" s="59"/>
      <c r="C44" s="59"/>
      <c r="D44" s="59"/>
      <c r="E44" s="59">
        <v>1400</v>
      </c>
      <c r="F44" s="59">
        <v>1550</v>
      </c>
    </row>
    <row r="45" spans="1:6" s="58" customFormat="1" x14ac:dyDescent="0.25">
      <c r="A45" s="58" t="s">
        <v>100</v>
      </c>
      <c r="B45" s="59"/>
      <c r="C45" s="59"/>
      <c r="D45" s="59"/>
      <c r="E45" s="59">
        <v>1500</v>
      </c>
      <c r="F45" s="59">
        <v>1800</v>
      </c>
    </row>
    <row r="46" spans="1:6" s="58" customFormat="1" x14ac:dyDescent="0.25">
      <c r="A46" s="58" t="s">
        <v>101</v>
      </c>
      <c r="B46" s="59"/>
      <c r="C46" s="59"/>
      <c r="D46" s="59"/>
      <c r="E46" s="59">
        <v>1550</v>
      </c>
      <c r="F46" s="59">
        <v>1750</v>
      </c>
    </row>
    <row r="47" spans="1:6" s="58" customFormat="1" x14ac:dyDescent="0.25">
      <c r="A47" s="58" t="s">
        <v>102</v>
      </c>
      <c r="B47" s="59"/>
      <c r="C47" s="59"/>
      <c r="D47" s="59"/>
      <c r="E47" s="59">
        <v>950</v>
      </c>
      <c r="F47" s="59">
        <v>1050</v>
      </c>
    </row>
    <row r="48" spans="1:6" s="58" customFormat="1" x14ac:dyDescent="0.25">
      <c r="A48" s="58" t="s">
        <v>103</v>
      </c>
      <c r="B48" s="59"/>
      <c r="C48" s="59"/>
      <c r="D48" s="59"/>
      <c r="E48" s="59">
        <v>1050</v>
      </c>
      <c r="F48" s="59">
        <v>1100</v>
      </c>
    </row>
    <row r="49" spans="1:6" s="58" customFormat="1" x14ac:dyDescent="0.25">
      <c r="A49" s="58" t="s">
        <v>104</v>
      </c>
      <c r="B49" s="59"/>
      <c r="C49" s="59"/>
      <c r="D49" s="59"/>
      <c r="E49" s="59">
        <v>1600</v>
      </c>
      <c r="F49" s="59">
        <v>1750</v>
      </c>
    </row>
    <row r="50" spans="1:6" s="58" customFormat="1" x14ac:dyDescent="0.25">
      <c r="A50" s="58" t="s">
        <v>105</v>
      </c>
      <c r="B50" s="59"/>
      <c r="C50" s="59"/>
      <c r="D50" s="59"/>
      <c r="E50" s="59">
        <v>1850</v>
      </c>
      <c r="F50" s="59">
        <v>1900</v>
      </c>
    </row>
    <row r="51" spans="1:6" s="58" customFormat="1" x14ac:dyDescent="0.25">
      <c r="A51" s="58" t="s">
        <v>106</v>
      </c>
      <c r="B51" s="59"/>
      <c r="C51" s="59"/>
      <c r="D51" s="59"/>
      <c r="E51" s="59">
        <v>1550</v>
      </c>
      <c r="F51" s="59">
        <v>1850</v>
      </c>
    </row>
    <row r="52" spans="1:6" s="58" customFormat="1" x14ac:dyDescent="0.25">
      <c r="A52" s="58" t="s">
        <v>107</v>
      </c>
      <c r="B52" s="59"/>
      <c r="C52" s="59"/>
      <c r="D52" s="59"/>
      <c r="E52" s="59">
        <v>1200</v>
      </c>
      <c r="F52" s="59">
        <v>1700</v>
      </c>
    </row>
    <row r="53" spans="1:6" s="58" customFormat="1" x14ac:dyDescent="0.25">
      <c r="A53" s="58" t="s">
        <v>108</v>
      </c>
      <c r="B53" s="59"/>
      <c r="C53" s="59"/>
      <c r="D53" s="59"/>
      <c r="E53" s="59">
        <v>1600</v>
      </c>
      <c r="F53" s="59">
        <v>1900</v>
      </c>
    </row>
    <row r="54" spans="1:6" s="58" customFormat="1" x14ac:dyDescent="0.25">
      <c r="A54" s="58" t="s">
        <v>109</v>
      </c>
      <c r="B54" s="59"/>
      <c r="C54" s="59"/>
      <c r="D54" s="59"/>
      <c r="E54" s="59">
        <v>800</v>
      </c>
      <c r="F54" s="59">
        <v>1050</v>
      </c>
    </row>
    <row r="55" spans="1:6" s="58" customFormat="1" x14ac:dyDescent="0.25">
      <c r="A55" s="58" t="s">
        <v>110</v>
      </c>
      <c r="B55" s="59"/>
      <c r="C55" s="59"/>
      <c r="D55" s="59"/>
      <c r="E55" s="59">
        <v>1150</v>
      </c>
      <c r="F55" s="59">
        <v>1250</v>
      </c>
    </row>
    <row r="56" spans="1:6" s="58" customFormat="1" x14ac:dyDescent="0.25">
      <c r="A56" s="58" t="s">
        <v>111</v>
      </c>
      <c r="B56" s="59"/>
      <c r="C56" s="59"/>
      <c r="D56" s="59"/>
      <c r="E56" s="59">
        <v>1600</v>
      </c>
      <c r="F56" s="59">
        <v>1800</v>
      </c>
    </row>
    <row r="57" spans="1:6" s="58" customFormat="1" x14ac:dyDescent="0.25">
      <c r="A57" s="58" t="s">
        <v>112</v>
      </c>
      <c r="B57" s="59"/>
      <c r="C57" s="59"/>
      <c r="D57" s="59"/>
      <c r="E57" s="59">
        <v>1600</v>
      </c>
      <c r="F57" s="59">
        <v>1850</v>
      </c>
    </row>
    <row r="58" spans="1:6" s="58" customFormat="1" x14ac:dyDescent="0.25">
      <c r="A58" s="58" t="s">
        <v>113</v>
      </c>
      <c r="B58" s="59"/>
      <c r="C58" s="59"/>
      <c r="D58" s="59"/>
      <c r="E58" s="59">
        <v>1600</v>
      </c>
      <c r="F58" s="59">
        <v>1850</v>
      </c>
    </row>
    <row r="59" spans="1:6" s="58" customFormat="1" x14ac:dyDescent="0.25">
      <c r="A59" s="58" t="s">
        <v>114</v>
      </c>
      <c r="B59" s="59"/>
      <c r="C59" s="59"/>
      <c r="D59" s="59"/>
      <c r="E59" s="59">
        <v>1400</v>
      </c>
      <c r="F59" s="59">
        <v>1550</v>
      </c>
    </row>
    <row r="60" spans="1:6" s="58" customFormat="1" x14ac:dyDescent="0.25">
      <c r="A60" s="58" t="s">
        <v>115</v>
      </c>
      <c r="B60" s="59"/>
      <c r="C60" s="59"/>
      <c r="D60" s="59"/>
      <c r="E60" s="59">
        <v>850</v>
      </c>
      <c r="F60" s="59">
        <v>1250</v>
      </c>
    </row>
    <row r="61" spans="1:6" s="58" customFormat="1" x14ac:dyDescent="0.25">
      <c r="A61" s="58" t="s">
        <v>116</v>
      </c>
      <c r="B61" s="59"/>
      <c r="C61" s="59"/>
      <c r="D61" s="59"/>
      <c r="E61" s="59">
        <v>1000</v>
      </c>
      <c r="F61" s="59">
        <v>1550</v>
      </c>
    </row>
    <row r="62" spans="1:6" s="58" customFormat="1" x14ac:dyDescent="0.25">
      <c r="A62" s="58" t="s">
        <v>117</v>
      </c>
      <c r="B62" s="59"/>
      <c r="C62" s="59"/>
      <c r="D62" s="59"/>
      <c r="E62" s="59">
        <v>1550</v>
      </c>
      <c r="F62" s="59">
        <v>1650</v>
      </c>
    </row>
    <row r="63" spans="1:6" s="58" customFormat="1" x14ac:dyDescent="0.25">
      <c r="A63" s="58" t="s">
        <v>118</v>
      </c>
      <c r="B63" s="59"/>
      <c r="C63" s="59"/>
      <c r="D63" s="59"/>
      <c r="E63" s="59">
        <v>1250</v>
      </c>
      <c r="F63" s="59">
        <v>1450</v>
      </c>
    </row>
    <row r="64" spans="1:6" s="58" customFormat="1" x14ac:dyDescent="0.25">
      <c r="A64" s="58" t="s">
        <v>119</v>
      </c>
      <c r="B64" s="59"/>
      <c r="C64" s="59"/>
      <c r="D64" s="59"/>
      <c r="E64" s="59">
        <v>1150</v>
      </c>
      <c r="F64" s="59">
        <v>1350</v>
      </c>
    </row>
    <row r="65" spans="1:6" s="58" customFormat="1" x14ac:dyDescent="0.25">
      <c r="A65" s="58" t="s">
        <v>120</v>
      </c>
      <c r="B65" s="59"/>
      <c r="C65" s="59"/>
      <c r="D65" s="59"/>
      <c r="E65" s="59">
        <v>1450</v>
      </c>
      <c r="F65" s="59">
        <v>1600</v>
      </c>
    </row>
    <row r="66" spans="1:6" s="58" customFormat="1" x14ac:dyDescent="0.25">
      <c r="A66" s="58" t="s">
        <v>121</v>
      </c>
      <c r="B66" s="59"/>
      <c r="C66" s="59"/>
      <c r="D66" s="59"/>
      <c r="E66" s="59">
        <v>1200</v>
      </c>
      <c r="F66" s="59">
        <v>1250</v>
      </c>
    </row>
    <row r="67" spans="1:6" s="58" customFormat="1" x14ac:dyDescent="0.25">
      <c r="A67" s="58" t="s">
        <v>122</v>
      </c>
      <c r="B67" s="59"/>
      <c r="C67" s="59"/>
      <c r="D67" s="59"/>
      <c r="E67" s="59">
        <v>900</v>
      </c>
      <c r="F67" s="150">
        <v>1230</v>
      </c>
    </row>
    <row r="68" spans="1:6" s="58" customFormat="1" x14ac:dyDescent="0.25">
      <c r="A68" s="58" t="s">
        <v>123</v>
      </c>
      <c r="B68" s="59"/>
      <c r="C68" s="59"/>
      <c r="D68" s="59"/>
      <c r="E68" s="59">
        <v>1300</v>
      </c>
      <c r="F68" s="59">
        <v>1800</v>
      </c>
    </row>
    <row r="69" spans="1:6" s="58" customFormat="1" x14ac:dyDescent="0.25">
      <c r="A69" s="58" t="s">
        <v>124</v>
      </c>
      <c r="B69" s="59"/>
      <c r="C69" s="59"/>
      <c r="D69" s="59"/>
      <c r="E69" s="59">
        <v>1500</v>
      </c>
      <c r="F69" s="59">
        <v>1850</v>
      </c>
    </row>
    <row r="70" spans="1:6" s="58" customFormat="1" x14ac:dyDescent="0.25">
      <c r="A70" s="58" t="s">
        <v>125</v>
      </c>
      <c r="B70" s="59"/>
      <c r="C70" s="59"/>
      <c r="D70" s="59"/>
      <c r="E70" s="59">
        <v>1500</v>
      </c>
      <c r="F70" s="59">
        <v>1600</v>
      </c>
    </row>
    <row r="71" spans="1:6" s="58" customFormat="1" x14ac:dyDescent="0.25">
      <c r="A71" s="58" t="s">
        <v>126</v>
      </c>
      <c r="B71" s="59"/>
      <c r="C71" s="59"/>
      <c r="D71" s="59"/>
      <c r="E71" s="59">
        <v>1450</v>
      </c>
      <c r="F71" s="59">
        <v>1700</v>
      </c>
    </row>
    <row r="72" spans="1:6" s="58" customFormat="1" x14ac:dyDescent="0.25">
      <c r="A72" s="58" t="s">
        <v>127</v>
      </c>
      <c r="B72" s="59"/>
      <c r="C72" s="59"/>
      <c r="D72" s="59"/>
      <c r="E72" s="59">
        <v>1500</v>
      </c>
      <c r="F72" s="59">
        <v>1600</v>
      </c>
    </row>
    <row r="73" spans="1:6" s="58" customFormat="1" x14ac:dyDescent="0.25">
      <c r="A73" s="58" t="s">
        <v>128</v>
      </c>
      <c r="B73" s="59"/>
      <c r="C73" s="59"/>
      <c r="D73" s="59"/>
      <c r="E73" s="59">
        <v>1500</v>
      </c>
      <c r="F73" s="59">
        <v>1750</v>
      </c>
    </row>
    <row r="74" spans="1:6" s="58" customFormat="1" x14ac:dyDescent="0.25">
      <c r="A74" s="58" t="s">
        <v>129</v>
      </c>
      <c r="B74" s="59"/>
      <c r="C74" s="59"/>
      <c r="D74" s="59"/>
      <c r="E74" s="59">
        <v>1100</v>
      </c>
      <c r="F74" s="59">
        <v>1350</v>
      </c>
    </row>
    <row r="75" spans="1:6" s="58" customFormat="1" x14ac:dyDescent="0.25">
      <c r="A75" s="58" t="s">
        <v>130</v>
      </c>
      <c r="B75" s="59"/>
      <c r="C75" s="59"/>
      <c r="D75" s="59"/>
      <c r="E75" s="59">
        <v>1100</v>
      </c>
      <c r="F75" s="59">
        <v>1200</v>
      </c>
    </row>
    <row r="76" spans="1:6" s="58" customFormat="1" x14ac:dyDescent="0.25">
      <c r="A76" s="58" t="s">
        <v>131</v>
      </c>
      <c r="B76" s="59"/>
      <c r="C76" s="59"/>
      <c r="D76" s="59"/>
      <c r="E76" s="59">
        <v>750</v>
      </c>
      <c r="F76" s="59">
        <v>950</v>
      </c>
    </row>
    <row r="77" spans="1:6" s="58" customFormat="1" x14ac:dyDescent="0.25">
      <c r="A77" s="58" t="s">
        <v>132</v>
      </c>
      <c r="B77" s="59"/>
      <c r="C77" s="59"/>
      <c r="D77" s="59"/>
      <c r="E77" s="59">
        <v>1300</v>
      </c>
      <c r="F77" s="59">
        <v>1750</v>
      </c>
    </row>
    <row r="78" spans="1:6" s="58" customFormat="1" x14ac:dyDescent="0.25">
      <c r="A78" s="58" t="s">
        <v>133</v>
      </c>
      <c r="B78" s="59"/>
      <c r="C78" s="59"/>
      <c r="D78" s="59"/>
      <c r="E78" s="59">
        <v>850</v>
      </c>
      <c r="F78" s="59">
        <v>850</v>
      </c>
    </row>
    <row r="79" spans="1:6" s="58" customFormat="1" x14ac:dyDescent="0.25">
      <c r="A79" s="58" t="s">
        <v>134</v>
      </c>
      <c r="B79" s="59"/>
      <c r="C79" s="59"/>
      <c r="D79" s="59"/>
      <c r="E79" s="59">
        <v>1400</v>
      </c>
      <c r="F79" s="59">
        <v>1850</v>
      </c>
    </row>
    <row r="80" spans="1:6" s="58" customFormat="1" x14ac:dyDescent="0.25">
      <c r="A80" s="58" t="s">
        <v>135</v>
      </c>
      <c r="B80" s="59"/>
      <c r="C80" s="59"/>
      <c r="D80" s="59"/>
      <c r="E80" s="59">
        <v>1500</v>
      </c>
      <c r="F80" s="59">
        <v>1800</v>
      </c>
    </row>
    <row r="81" spans="1:6" s="58" customFormat="1" x14ac:dyDescent="0.25">
      <c r="A81" s="58" t="s">
        <v>136</v>
      </c>
      <c r="B81" s="59"/>
      <c r="C81" s="59"/>
      <c r="D81" s="59"/>
      <c r="E81" s="59">
        <v>1600</v>
      </c>
      <c r="F81" s="59">
        <v>1800</v>
      </c>
    </row>
    <row r="82" spans="1:6" s="58" customFormat="1" x14ac:dyDescent="0.25">
      <c r="A82" s="58" t="s">
        <v>137</v>
      </c>
      <c r="B82" s="59"/>
      <c r="C82" s="59"/>
      <c r="D82" s="59"/>
      <c r="E82" s="59">
        <v>1550</v>
      </c>
      <c r="F82" s="59">
        <v>1700</v>
      </c>
    </row>
    <row r="83" spans="1:6" s="58" customFormat="1" x14ac:dyDescent="0.25">
      <c r="A83" s="58" t="s">
        <v>138</v>
      </c>
      <c r="B83" s="59"/>
      <c r="C83" s="59"/>
      <c r="D83" s="59"/>
      <c r="E83" s="59">
        <v>1550</v>
      </c>
      <c r="F83" s="59">
        <v>1750</v>
      </c>
    </row>
    <row r="84" spans="1:6" s="58" customFormat="1" x14ac:dyDescent="0.25">
      <c r="A84" s="58" t="s">
        <v>139</v>
      </c>
      <c r="B84" s="59"/>
      <c r="C84" s="59"/>
      <c r="D84" s="59"/>
      <c r="E84" s="59">
        <v>1650</v>
      </c>
      <c r="F84" s="59">
        <v>1700</v>
      </c>
    </row>
    <row r="85" spans="1:6" s="58" customFormat="1" x14ac:dyDescent="0.25">
      <c r="A85" s="58" t="s">
        <v>140</v>
      </c>
      <c r="B85" s="59"/>
      <c r="C85" s="59"/>
      <c r="D85" s="59"/>
      <c r="E85" s="59">
        <v>1200</v>
      </c>
      <c r="F85" s="59">
        <v>1650</v>
      </c>
    </row>
    <row r="86" spans="1:6" s="58" customFormat="1" x14ac:dyDescent="0.25">
      <c r="A86" s="58" t="s">
        <v>141</v>
      </c>
      <c r="B86" s="59"/>
      <c r="C86" s="59"/>
      <c r="D86" s="59"/>
      <c r="E86" s="59">
        <v>1400</v>
      </c>
      <c r="F86" s="59">
        <v>1600</v>
      </c>
    </row>
    <row r="87" spans="1:6" s="58" customFormat="1" x14ac:dyDescent="0.25">
      <c r="A87" s="58" t="s">
        <v>142</v>
      </c>
      <c r="B87" s="59"/>
      <c r="C87" s="59"/>
      <c r="D87" s="59"/>
      <c r="E87" s="59">
        <v>1500</v>
      </c>
      <c r="F87" s="59">
        <v>1600</v>
      </c>
    </row>
    <row r="88" spans="1:6" s="58" customFormat="1" x14ac:dyDescent="0.25">
      <c r="A88" s="58" t="s">
        <v>143</v>
      </c>
      <c r="B88" s="59"/>
      <c r="C88" s="59"/>
      <c r="D88" s="59"/>
      <c r="E88" s="59">
        <v>1100</v>
      </c>
      <c r="F88" s="59">
        <v>1450</v>
      </c>
    </row>
    <row r="89" spans="1:6" s="58" customFormat="1" x14ac:dyDescent="0.25">
      <c r="A89" s="58" t="s">
        <v>144</v>
      </c>
      <c r="B89" s="59"/>
      <c r="C89" s="59"/>
      <c r="D89" s="59"/>
      <c r="E89" s="59">
        <v>1200</v>
      </c>
      <c r="F89" s="59">
        <v>1200</v>
      </c>
    </row>
    <row r="90" spans="1:6" s="58" customFormat="1" x14ac:dyDescent="0.25">
      <c r="A90" s="58" t="s">
        <v>145</v>
      </c>
      <c r="B90" s="59"/>
      <c r="C90" s="59"/>
      <c r="D90" s="59"/>
      <c r="E90" s="59">
        <v>1650</v>
      </c>
      <c r="F90" s="59">
        <v>1800</v>
      </c>
    </row>
    <row r="91" spans="1:6" s="58" customFormat="1" x14ac:dyDescent="0.25">
      <c r="A91" s="58" t="s">
        <v>146</v>
      </c>
      <c r="B91" s="59"/>
      <c r="C91" s="59"/>
      <c r="D91" s="59"/>
      <c r="E91" s="59">
        <v>1550</v>
      </c>
      <c r="F91" s="59">
        <v>1800</v>
      </c>
    </row>
    <row r="92" spans="1:6" s="58" customFormat="1" x14ac:dyDescent="0.25">
      <c r="A92" s="58" t="s">
        <v>147</v>
      </c>
      <c r="B92" s="59"/>
      <c r="C92" s="59"/>
      <c r="D92" s="59"/>
      <c r="E92" s="59">
        <v>1500</v>
      </c>
      <c r="F92" s="59">
        <v>1850</v>
      </c>
    </row>
    <row r="93" spans="1:6" s="58" customFormat="1" x14ac:dyDescent="0.25">
      <c r="A93" s="58" t="s">
        <v>148</v>
      </c>
      <c r="B93" s="59"/>
      <c r="C93" s="59"/>
      <c r="D93" s="59"/>
      <c r="E93" s="59">
        <v>1300</v>
      </c>
      <c r="F93" s="59">
        <v>1650</v>
      </c>
    </row>
    <row r="94" spans="1:6" s="58" customFormat="1" x14ac:dyDescent="0.25">
      <c r="A94" s="58" t="s">
        <v>149</v>
      </c>
      <c r="B94" s="59"/>
      <c r="C94" s="59"/>
      <c r="D94" s="59"/>
      <c r="E94" s="59">
        <v>1350</v>
      </c>
      <c r="F94" s="59">
        <v>1500</v>
      </c>
    </row>
    <row r="95" spans="1:6" s="58" customFormat="1" x14ac:dyDescent="0.25">
      <c r="A95" s="58" t="s">
        <v>150</v>
      </c>
      <c r="B95" s="59"/>
      <c r="C95" s="59"/>
      <c r="D95" s="59"/>
      <c r="E95" s="59">
        <v>1300</v>
      </c>
      <c r="F95" s="59">
        <v>1350</v>
      </c>
    </row>
    <row r="96" spans="1:6" s="58" customFormat="1" x14ac:dyDescent="0.25">
      <c r="A96" s="58" t="s">
        <v>151</v>
      </c>
      <c r="B96" s="59"/>
      <c r="C96" s="59"/>
      <c r="D96" s="59"/>
      <c r="E96" s="59">
        <v>1500</v>
      </c>
      <c r="F96" s="59">
        <v>1750</v>
      </c>
    </row>
    <row r="97" spans="1:6" s="58" customFormat="1" x14ac:dyDescent="0.25">
      <c r="A97" s="58" t="s">
        <v>152</v>
      </c>
      <c r="B97" s="59"/>
      <c r="C97" s="59"/>
      <c r="D97" s="59"/>
      <c r="E97" s="59">
        <v>1200</v>
      </c>
      <c r="F97" s="59">
        <v>1550</v>
      </c>
    </row>
    <row r="98" spans="1:6" s="58" customFormat="1" x14ac:dyDescent="0.25">
      <c r="A98" s="58" t="s">
        <v>153</v>
      </c>
      <c r="B98" s="59"/>
      <c r="C98" s="59"/>
      <c r="D98" s="59"/>
      <c r="E98" s="59">
        <v>1300</v>
      </c>
      <c r="F98" s="59">
        <v>1500</v>
      </c>
    </row>
    <row r="99" spans="1:6" s="58" customFormat="1" x14ac:dyDescent="0.25">
      <c r="A99" s="58" t="s">
        <v>154</v>
      </c>
      <c r="B99" s="59"/>
      <c r="C99" s="59"/>
      <c r="D99" s="59"/>
      <c r="E99" s="59">
        <v>1450</v>
      </c>
      <c r="F99" s="59">
        <v>1750</v>
      </c>
    </row>
    <row r="100" spans="1:6" s="58" customFormat="1" x14ac:dyDescent="0.25">
      <c r="A100" s="58" t="s">
        <v>155</v>
      </c>
      <c r="B100" s="59"/>
      <c r="C100" s="59"/>
      <c r="D100" s="59"/>
      <c r="E100" s="59">
        <v>1100</v>
      </c>
      <c r="F100" s="59">
        <v>1250</v>
      </c>
    </row>
    <row r="101" spans="1:6" s="58" customFormat="1" x14ac:dyDescent="0.25">
      <c r="A101" s="58" t="s">
        <v>156</v>
      </c>
      <c r="B101" s="59"/>
      <c r="C101" s="59"/>
      <c r="D101" s="59"/>
      <c r="E101" s="59">
        <v>1050</v>
      </c>
      <c r="F101" s="59">
        <v>1200</v>
      </c>
    </row>
    <row r="102" spans="1:6" s="58" customFormat="1" x14ac:dyDescent="0.25">
      <c r="A102" s="58" t="s">
        <v>157</v>
      </c>
      <c r="B102" s="59"/>
      <c r="C102" s="59"/>
      <c r="D102" s="59"/>
      <c r="E102" s="59">
        <v>950</v>
      </c>
      <c r="F102" s="59">
        <v>1100</v>
      </c>
    </row>
    <row r="103" spans="1:6" s="58" customFormat="1" x14ac:dyDescent="0.25">
      <c r="A103" s="58" t="s">
        <v>158</v>
      </c>
      <c r="B103" s="59"/>
      <c r="C103" s="59"/>
      <c r="D103" s="59"/>
      <c r="E103" s="59">
        <v>1050</v>
      </c>
      <c r="F103" s="59">
        <v>1050</v>
      </c>
    </row>
    <row r="104" spans="1:6" s="58" customFormat="1" x14ac:dyDescent="0.25">
      <c r="A104" s="58" t="s">
        <v>159</v>
      </c>
      <c r="B104" s="59"/>
      <c r="C104" s="59"/>
      <c r="D104" s="59"/>
      <c r="E104" s="59">
        <v>1100</v>
      </c>
      <c r="F104" s="59">
        <v>1100</v>
      </c>
    </row>
    <row r="105" spans="1:6" s="58" customFormat="1" x14ac:dyDescent="0.25">
      <c r="A105" s="58" t="s">
        <v>160</v>
      </c>
      <c r="B105" s="59"/>
      <c r="C105" s="59"/>
      <c r="D105" s="59"/>
      <c r="E105" s="59">
        <v>900</v>
      </c>
      <c r="F105" s="59">
        <v>1000</v>
      </c>
    </row>
    <row r="106" spans="1:6" s="58" customFormat="1" x14ac:dyDescent="0.25">
      <c r="A106" s="58" t="s">
        <v>161</v>
      </c>
      <c r="B106" s="59"/>
      <c r="C106" s="59"/>
      <c r="D106" s="59"/>
      <c r="E106" s="59">
        <v>1450</v>
      </c>
      <c r="F106" s="59">
        <v>1800</v>
      </c>
    </row>
    <row r="107" spans="1:6" s="58" customFormat="1" x14ac:dyDescent="0.25">
      <c r="A107" s="58" t="s">
        <v>162</v>
      </c>
      <c r="B107" s="59"/>
      <c r="C107" s="59"/>
      <c r="D107" s="59"/>
      <c r="E107" s="59">
        <v>1350</v>
      </c>
      <c r="F107" s="59">
        <v>1550</v>
      </c>
    </row>
    <row r="108" spans="1:6" s="58" customFormat="1" x14ac:dyDescent="0.25">
      <c r="A108" s="58" t="s">
        <v>163</v>
      </c>
      <c r="B108" s="59"/>
      <c r="C108" s="59"/>
      <c r="D108" s="59"/>
      <c r="E108" s="59">
        <v>1900</v>
      </c>
      <c r="F108" s="59">
        <v>1950</v>
      </c>
    </row>
    <row r="109" spans="1:6" s="58" customFormat="1" x14ac:dyDescent="0.25">
      <c r="A109" s="58" t="s">
        <v>164</v>
      </c>
      <c r="B109" s="59"/>
      <c r="C109" s="59"/>
      <c r="D109" s="59"/>
      <c r="E109" s="59">
        <v>1150</v>
      </c>
      <c r="F109" s="59">
        <v>1250</v>
      </c>
    </row>
    <row r="110" spans="1:6" s="58" customFormat="1" x14ac:dyDescent="0.25">
      <c r="A110" s="58" t="s">
        <v>165</v>
      </c>
      <c r="B110" s="59"/>
      <c r="C110" s="59"/>
      <c r="D110" s="59"/>
      <c r="E110" s="59">
        <v>1400</v>
      </c>
      <c r="F110" s="59">
        <v>1750</v>
      </c>
    </row>
    <row r="111" spans="1:6" s="58" customFormat="1" x14ac:dyDescent="0.25">
      <c r="A111" s="58" t="s">
        <v>166</v>
      </c>
      <c r="B111" s="59"/>
      <c r="C111" s="59"/>
      <c r="D111" s="59"/>
      <c r="E111" s="59">
        <v>1400</v>
      </c>
      <c r="F111" s="59">
        <v>1650</v>
      </c>
    </row>
    <row r="112" spans="1:6" s="58" customFormat="1" x14ac:dyDescent="0.25">
      <c r="A112" s="58" t="s">
        <v>167</v>
      </c>
      <c r="B112" s="59"/>
      <c r="C112" s="59"/>
      <c r="D112" s="59"/>
      <c r="E112" s="59">
        <v>1150</v>
      </c>
      <c r="F112" s="59">
        <v>1350</v>
      </c>
    </row>
    <row r="113" spans="1:6" s="58" customFormat="1" x14ac:dyDescent="0.25">
      <c r="A113" s="58" t="s">
        <v>168</v>
      </c>
      <c r="B113" s="59"/>
      <c r="C113" s="59"/>
      <c r="D113" s="59"/>
      <c r="E113" s="59">
        <v>1550</v>
      </c>
      <c r="F113" s="59">
        <v>1600</v>
      </c>
    </row>
    <row r="114" spans="1:6" s="58" customFormat="1" x14ac:dyDescent="0.25">
      <c r="A114" s="58" t="s">
        <v>169</v>
      </c>
      <c r="B114" s="59"/>
      <c r="C114" s="59"/>
      <c r="D114" s="59"/>
      <c r="E114" s="59">
        <v>1500</v>
      </c>
      <c r="F114" s="59">
        <v>1850</v>
      </c>
    </row>
    <row r="115" spans="1:6" s="58" customFormat="1" x14ac:dyDescent="0.25">
      <c r="A115" s="58" t="s">
        <v>170</v>
      </c>
      <c r="B115" s="59"/>
      <c r="C115" s="59"/>
      <c r="D115" s="59"/>
      <c r="E115" s="59">
        <v>1500</v>
      </c>
      <c r="F115" s="59">
        <v>1950</v>
      </c>
    </row>
    <row r="116" spans="1:6" s="58" customFormat="1" x14ac:dyDescent="0.25">
      <c r="A116" s="58" t="s">
        <v>171</v>
      </c>
      <c r="B116" s="59"/>
      <c r="C116" s="59"/>
      <c r="D116" s="59"/>
      <c r="E116" s="59">
        <v>1650</v>
      </c>
      <c r="F116" s="59">
        <v>1700</v>
      </c>
    </row>
    <row r="117" spans="1:6" s="58" customFormat="1" x14ac:dyDescent="0.25">
      <c r="A117" s="58" t="s">
        <v>172</v>
      </c>
      <c r="B117" s="59"/>
      <c r="C117" s="59"/>
      <c r="D117" s="59"/>
      <c r="E117" s="59">
        <v>1600</v>
      </c>
      <c r="F117" s="59">
        <v>1850</v>
      </c>
    </row>
    <row r="118" spans="1:6" s="58" customFormat="1" x14ac:dyDescent="0.25">
      <c r="A118" s="58" t="s">
        <v>173</v>
      </c>
      <c r="B118" s="59"/>
      <c r="C118" s="59"/>
      <c r="D118" s="59"/>
      <c r="E118" s="59">
        <v>1100</v>
      </c>
      <c r="F118" s="59">
        <v>1350</v>
      </c>
    </row>
    <row r="119" spans="1:6" s="58" customFormat="1" x14ac:dyDescent="0.25">
      <c r="A119" s="58" t="s">
        <v>174</v>
      </c>
      <c r="B119" s="59"/>
      <c r="C119" s="59"/>
      <c r="D119" s="59"/>
      <c r="E119" s="59">
        <v>1550</v>
      </c>
      <c r="F119" s="59">
        <v>1950</v>
      </c>
    </row>
    <row r="120" spans="1:6" s="58" customFormat="1" x14ac:dyDescent="0.25">
      <c r="A120" s="58" t="s">
        <v>175</v>
      </c>
      <c r="B120" s="59"/>
      <c r="C120" s="59"/>
      <c r="D120" s="59"/>
      <c r="E120" s="59">
        <v>1350</v>
      </c>
      <c r="F120" s="59">
        <v>1650</v>
      </c>
    </row>
    <row r="121" spans="1:6" s="58" customFormat="1" x14ac:dyDescent="0.25">
      <c r="A121" s="58" t="s">
        <v>176</v>
      </c>
      <c r="B121" s="59"/>
      <c r="C121" s="59"/>
      <c r="D121" s="59"/>
      <c r="E121" s="59">
        <v>1200</v>
      </c>
      <c r="F121" s="59">
        <v>1500</v>
      </c>
    </row>
    <row r="122" spans="1:6" s="58" customFormat="1" x14ac:dyDescent="0.25">
      <c r="A122" s="58" t="s">
        <v>177</v>
      </c>
      <c r="B122" s="59"/>
      <c r="C122" s="59"/>
      <c r="D122" s="59"/>
      <c r="E122" s="59">
        <v>1650</v>
      </c>
      <c r="F122" s="59">
        <v>1800</v>
      </c>
    </row>
    <row r="123" spans="1:6" s="58" customFormat="1" x14ac:dyDescent="0.25">
      <c r="A123" s="58" t="s">
        <v>178</v>
      </c>
      <c r="B123" s="59"/>
      <c r="C123" s="59"/>
      <c r="D123" s="59"/>
      <c r="E123" s="59">
        <v>1450</v>
      </c>
      <c r="F123" s="59">
        <v>1750</v>
      </c>
    </row>
    <row r="124" spans="1:6" s="58" customFormat="1" x14ac:dyDescent="0.25">
      <c r="A124" s="58" t="s">
        <v>179</v>
      </c>
      <c r="B124" s="59"/>
      <c r="C124" s="59"/>
      <c r="D124" s="59"/>
      <c r="E124" s="59">
        <v>900</v>
      </c>
      <c r="F124" s="59">
        <v>1100</v>
      </c>
    </row>
    <row r="125" spans="1:6" s="58" customFormat="1" x14ac:dyDescent="0.25">
      <c r="A125" s="58" t="s">
        <v>180</v>
      </c>
      <c r="B125" s="59"/>
      <c r="C125" s="59"/>
      <c r="D125" s="59"/>
      <c r="E125" s="59">
        <v>750</v>
      </c>
      <c r="F125" s="59">
        <v>1050</v>
      </c>
    </row>
    <row r="126" spans="1:6" s="58" customFormat="1" x14ac:dyDescent="0.25">
      <c r="A126" s="58" t="s">
        <v>181</v>
      </c>
      <c r="B126" s="59"/>
      <c r="C126" s="59"/>
      <c r="D126" s="59"/>
      <c r="E126" s="59">
        <v>1550</v>
      </c>
      <c r="F126" s="59">
        <v>1750</v>
      </c>
    </row>
    <row r="127" spans="1:6" s="58" customFormat="1" x14ac:dyDescent="0.25">
      <c r="A127" s="58" t="s">
        <v>182</v>
      </c>
      <c r="B127" s="59"/>
      <c r="C127" s="59"/>
      <c r="D127" s="59"/>
      <c r="E127" s="59">
        <v>1500</v>
      </c>
      <c r="F127" s="59">
        <v>1750</v>
      </c>
    </row>
    <row r="128" spans="1:6" s="58" customFormat="1" x14ac:dyDescent="0.25">
      <c r="A128" s="58" t="s">
        <v>183</v>
      </c>
      <c r="B128" s="59"/>
      <c r="C128" s="59"/>
      <c r="D128" s="59"/>
      <c r="E128" s="59">
        <v>1800</v>
      </c>
      <c r="F128" s="59">
        <v>1900</v>
      </c>
    </row>
    <row r="129" spans="1:6" s="58" customFormat="1" x14ac:dyDescent="0.25">
      <c r="A129" s="58" t="s">
        <v>184</v>
      </c>
      <c r="B129" s="59"/>
      <c r="C129" s="59"/>
      <c r="D129" s="59"/>
      <c r="E129" s="59">
        <v>1500</v>
      </c>
      <c r="F129" s="59">
        <v>1850</v>
      </c>
    </row>
    <row r="130" spans="1:6" s="58" customFormat="1" x14ac:dyDescent="0.25">
      <c r="A130" s="58" t="s">
        <v>185</v>
      </c>
      <c r="B130" s="59"/>
      <c r="C130" s="59"/>
      <c r="D130" s="59"/>
      <c r="E130" s="59">
        <v>750</v>
      </c>
      <c r="F130" s="59">
        <v>900</v>
      </c>
    </row>
    <row r="131" spans="1:6" s="58" customFormat="1" x14ac:dyDescent="0.25">
      <c r="A131" s="58" t="s">
        <v>186</v>
      </c>
      <c r="B131" s="59"/>
      <c r="C131" s="59"/>
      <c r="D131" s="59"/>
      <c r="E131" s="59">
        <v>1050</v>
      </c>
      <c r="F131" s="59">
        <v>1150</v>
      </c>
    </row>
    <row r="132" spans="1:6" s="58" customFormat="1" x14ac:dyDescent="0.25">
      <c r="A132" s="58" t="s">
        <v>187</v>
      </c>
      <c r="B132" s="59"/>
      <c r="C132" s="59"/>
      <c r="D132" s="59"/>
      <c r="E132" s="59">
        <v>1450</v>
      </c>
      <c r="F132" s="59">
        <v>1800</v>
      </c>
    </row>
    <row r="133" spans="1:6" s="58" customFormat="1" x14ac:dyDescent="0.25">
      <c r="A133" s="58" t="s">
        <v>188</v>
      </c>
      <c r="B133" s="59"/>
      <c r="C133" s="59"/>
      <c r="D133" s="59"/>
      <c r="E133" s="59">
        <v>1550</v>
      </c>
      <c r="F133" s="59">
        <v>1800</v>
      </c>
    </row>
    <row r="134" spans="1:6" s="58" customFormat="1" x14ac:dyDescent="0.25">
      <c r="A134" s="58" t="s">
        <v>189</v>
      </c>
      <c r="B134" s="59"/>
      <c r="C134" s="59"/>
      <c r="D134" s="59"/>
      <c r="E134" s="59">
        <v>950</v>
      </c>
      <c r="F134" s="59">
        <v>1050</v>
      </c>
    </row>
    <row r="135" spans="1:6" s="58" customFormat="1" x14ac:dyDescent="0.25">
      <c r="A135" s="58" t="s">
        <v>190</v>
      </c>
      <c r="B135" s="59"/>
      <c r="C135" s="59"/>
      <c r="D135" s="59"/>
      <c r="E135" s="59">
        <v>1300</v>
      </c>
      <c r="F135" s="59">
        <v>1600</v>
      </c>
    </row>
    <row r="136" spans="1:6" s="58" customFormat="1" x14ac:dyDescent="0.25">
      <c r="A136" s="58" t="s">
        <v>191</v>
      </c>
      <c r="B136" s="59"/>
      <c r="C136" s="59"/>
      <c r="D136" s="59"/>
      <c r="E136" s="59">
        <v>1300</v>
      </c>
      <c r="F136" s="59">
        <v>1650</v>
      </c>
    </row>
    <row r="137" spans="1:6" s="58" customFormat="1" x14ac:dyDescent="0.25">
      <c r="A137" s="58" t="s">
        <v>192</v>
      </c>
      <c r="B137" s="59"/>
      <c r="C137" s="59"/>
      <c r="D137" s="59"/>
      <c r="E137" s="59">
        <v>1300</v>
      </c>
      <c r="F137" s="59">
        <v>1650</v>
      </c>
    </row>
    <row r="138" spans="1:6" s="58" customFormat="1" x14ac:dyDescent="0.25">
      <c r="A138" s="58" t="s">
        <v>193</v>
      </c>
      <c r="B138" s="59"/>
      <c r="C138" s="59"/>
      <c r="D138" s="59"/>
      <c r="E138" s="59">
        <v>1550</v>
      </c>
      <c r="F138" s="59">
        <v>1700</v>
      </c>
    </row>
    <row r="139" spans="1:6" s="58" customFormat="1" x14ac:dyDescent="0.25">
      <c r="A139" s="58" t="s">
        <v>194</v>
      </c>
      <c r="B139" s="59"/>
      <c r="C139" s="59"/>
      <c r="D139" s="59"/>
      <c r="E139" s="59">
        <v>1500</v>
      </c>
      <c r="F139" s="59">
        <v>1850</v>
      </c>
    </row>
    <row r="140" spans="1:6" s="58" customFormat="1" x14ac:dyDescent="0.25">
      <c r="A140" s="58" t="s">
        <v>195</v>
      </c>
      <c r="B140" s="59"/>
      <c r="C140" s="59"/>
      <c r="D140" s="59"/>
      <c r="E140" s="59">
        <v>1100</v>
      </c>
      <c r="F140" s="59">
        <v>1250</v>
      </c>
    </row>
    <row r="141" spans="1:6" s="58" customFormat="1" x14ac:dyDescent="0.25">
      <c r="A141" s="58" t="s">
        <v>196</v>
      </c>
      <c r="B141" s="59"/>
      <c r="C141" s="59"/>
      <c r="D141" s="59"/>
      <c r="E141" s="59">
        <v>1350</v>
      </c>
      <c r="F141" s="59">
        <v>1750</v>
      </c>
    </row>
    <row r="142" spans="1:6" s="58" customFormat="1" x14ac:dyDescent="0.25">
      <c r="A142" s="58" t="s">
        <v>197</v>
      </c>
      <c r="B142" s="59"/>
      <c r="C142" s="59"/>
      <c r="D142" s="59"/>
      <c r="E142" s="59">
        <v>1650</v>
      </c>
      <c r="F142" s="59">
        <v>1850</v>
      </c>
    </row>
    <row r="143" spans="1:6" s="58" customFormat="1" x14ac:dyDescent="0.25">
      <c r="A143" s="58" t="s">
        <v>198</v>
      </c>
      <c r="B143" s="59"/>
      <c r="C143" s="59"/>
      <c r="D143" s="59"/>
      <c r="E143" s="59">
        <v>850</v>
      </c>
      <c r="F143" s="59">
        <v>1550</v>
      </c>
    </row>
    <row r="144" spans="1:6" s="58" customFormat="1" x14ac:dyDescent="0.25">
      <c r="A144" s="58" t="s">
        <v>199</v>
      </c>
      <c r="B144" s="59"/>
      <c r="C144" s="59"/>
      <c r="D144" s="59"/>
      <c r="E144" s="59">
        <v>1400</v>
      </c>
      <c r="F144" s="59">
        <v>1500</v>
      </c>
    </row>
    <row r="145" spans="1:6" s="58" customFormat="1" x14ac:dyDescent="0.25">
      <c r="A145" s="58" t="s">
        <v>200</v>
      </c>
      <c r="B145" s="59"/>
      <c r="C145" s="59"/>
      <c r="D145" s="59"/>
      <c r="E145" s="59">
        <v>1550</v>
      </c>
      <c r="F145" s="59">
        <v>1900</v>
      </c>
    </row>
    <row r="146" spans="1:6" s="58" customFormat="1" x14ac:dyDescent="0.25">
      <c r="A146" s="58" t="s">
        <v>201</v>
      </c>
      <c r="B146" s="59"/>
      <c r="C146" s="59"/>
      <c r="D146" s="59"/>
      <c r="E146" s="59">
        <v>1000</v>
      </c>
      <c r="F146" s="59">
        <v>1300</v>
      </c>
    </row>
    <row r="147" spans="1:6" s="58" customFormat="1" x14ac:dyDescent="0.25">
      <c r="A147" s="58" t="s">
        <v>202</v>
      </c>
      <c r="B147" s="59"/>
      <c r="C147" s="59"/>
      <c r="D147" s="59"/>
      <c r="E147" s="59">
        <v>1500</v>
      </c>
      <c r="F147" s="59">
        <v>1750</v>
      </c>
    </row>
    <row r="148" spans="1:6" s="58" customFormat="1" x14ac:dyDescent="0.25">
      <c r="A148" s="58" t="s">
        <v>203</v>
      </c>
      <c r="B148" s="59"/>
      <c r="C148" s="59"/>
      <c r="D148" s="59"/>
      <c r="E148" s="59">
        <v>1150</v>
      </c>
      <c r="F148" s="59">
        <v>1300</v>
      </c>
    </row>
    <row r="149" spans="1:6" s="58" customFormat="1" x14ac:dyDescent="0.25">
      <c r="A149" s="58" t="s">
        <v>204</v>
      </c>
      <c r="B149" s="59"/>
      <c r="C149" s="59"/>
      <c r="D149" s="59"/>
      <c r="E149" s="59">
        <v>1350</v>
      </c>
      <c r="F149" s="59">
        <v>1500</v>
      </c>
    </row>
    <row r="150" spans="1:6" s="58" customFormat="1" x14ac:dyDescent="0.25">
      <c r="A150" s="58" t="s">
        <v>205</v>
      </c>
      <c r="B150" s="59"/>
      <c r="C150" s="59"/>
      <c r="D150" s="59"/>
      <c r="E150" s="59">
        <v>1550</v>
      </c>
      <c r="F150" s="59">
        <v>1950</v>
      </c>
    </row>
    <row r="151" spans="1:6" s="58" customFormat="1" x14ac:dyDescent="0.25">
      <c r="A151" s="58" t="s">
        <v>206</v>
      </c>
      <c r="B151" s="59"/>
      <c r="C151" s="59"/>
      <c r="D151" s="59"/>
      <c r="E151" s="59">
        <v>1350</v>
      </c>
      <c r="F151" s="59">
        <v>1900</v>
      </c>
    </row>
    <row r="152" spans="1:6" s="58" customFormat="1" x14ac:dyDescent="0.25">
      <c r="A152" s="58" t="s">
        <v>207</v>
      </c>
      <c r="B152" s="59"/>
      <c r="C152" s="59"/>
      <c r="D152" s="59"/>
      <c r="E152" s="59">
        <v>1100</v>
      </c>
      <c r="F152" s="59">
        <v>1200</v>
      </c>
    </row>
    <row r="153" spans="1:6" s="58" customFormat="1" x14ac:dyDescent="0.25">
      <c r="A153" s="58" t="s">
        <v>208</v>
      </c>
      <c r="B153" s="59"/>
      <c r="C153" s="59"/>
      <c r="D153" s="59"/>
      <c r="E153" s="59">
        <v>1550</v>
      </c>
      <c r="F153" s="59">
        <v>1850</v>
      </c>
    </row>
    <row r="154" spans="1:6" s="58" customFormat="1" x14ac:dyDescent="0.25">
      <c r="A154" s="58" t="s">
        <v>209</v>
      </c>
      <c r="B154" s="59"/>
      <c r="C154" s="59"/>
      <c r="D154" s="59"/>
      <c r="E154" s="59">
        <v>750</v>
      </c>
      <c r="F154" s="59">
        <v>1250</v>
      </c>
    </row>
    <row r="155" spans="1:6" s="58" customFormat="1" x14ac:dyDescent="0.25">
      <c r="A155" s="58" t="s">
        <v>210</v>
      </c>
      <c r="B155" s="59"/>
      <c r="C155" s="59"/>
      <c r="D155" s="59"/>
      <c r="E155" s="59">
        <v>1550</v>
      </c>
      <c r="F155" s="59">
        <v>1750</v>
      </c>
    </row>
    <row r="156" spans="1:6" s="58" customFormat="1" x14ac:dyDescent="0.25">
      <c r="A156" s="58" t="s">
        <v>211</v>
      </c>
      <c r="B156" s="59"/>
      <c r="C156" s="59"/>
      <c r="D156" s="59"/>
      <c r="E156" s="59">
        <v>1050</v>
      </c>
      <c r="F156" s="59">
        <v>1250</v>
      </c>
    </row>
    <row r="157" spans="1:6" s="58" customFormat="1" x14ac:dyDescent="0.25">
      <c r="A157" s="58" t="s">
        <v>212</v>
      </c>
      <c r="B157" s="59"/>
      <c r="C157" s="59"/>
      <c r="D157" s="59"/>
      <c r="E157" s="59">
        <v>1600</v>
      </c>
      <c r="F157" s="59">
        <v>1900</v>
      </c>
    </row>
    <row r="158" spans="1:6" s="58" customFormat="1" x14ac:dyDescent="0.25">
      <c r="A158" s="58" t="s">
        <v>213</v>
      </c>
      <c r="B158" s="59"/>
      <c r="C158" s="59"/>
      <c r="D158" s="59"/>
      <c r="E158" s="59">
        <v>1600</v>
      </c>
      <c r="F158" s="59">
        <v>1600</v>
      </c>
    </row>
    <row r="159" spans="1:6" s="58" customFormat="1" x14ac:dyDescent="0.25">
      <c r="A159" s="58" t="s">
        <v>214</v>
      </c>
      <c r="B159" s="59"/>
      <c r="C159" s="59"/>
      <c r="D159" s="59"/>
      <c r="E159" s="59">
        <v>1350</v>
      </c>
      <c r="F159" s="59">
        <v>1600</v>
      </c>
    </row>
    <row r="160" spans="1:6" s="58" customFormat="1" x14ac:dyDescent="0.25">
      <c r="A160" s="58" t="s">
        <v>215</v>
      </c>
      <c r="B160" s="59"/>
      <c r="C160" s="59"/>
      <c r="D160" s="59"/>
      <c r="E160" s="59">
        <v>1500</v>
      </c>
      <c r="F160" s="59">
        <v>1600</v>
      </c>
    </row>
    <row r="161" spans="1:6" s="58" customFormat="1" x14ac:dyDescent="0.25">
      <c r="A161" s="58" t="s">
        <v>216</v>
      </c>
      <c r="B161" s="59"/>
      <c r="C161" s="59"/>
      <c r="D161" s="59"/>
      <c r="E161" s="59">
        <v>1450</v>
      </c>
      <c r="F161" s="59">
        <v>1550</v>
      </c>
    </row>
    <row r="162" spans="1:6" s="58" customFormat="1" x14ac:dyDescent="0.25">
      <c r="A162" s="58" t="s">
        <v>217</v>
      </c>
      <c r="B162" s="59"/>
      <c r="C162" s="59"/>
      <c r="D162" s="59"/>
      <c r="E162" s="59">
        <v>1400</v>
      </c>
      <c r="F162" s="59">
        <v>1750</v>
      </c>
    </row>
    <row r="163" spans="1:6" s="58" customFormat="1" x14ac:dyDescent="0.25">
      <c r="A163" s="58" t="s">
        <v>218</v>
      </c>
      <c r="B163" s="59"/>
      <c r="C163" s="59"/>
      <c r="D163" s="59"/>
      <c r="E163" s="59">
        <v>1350</v>
      </c>
      <c r="F163" s="59">
        <v>1750</v>
      </c>
    </row>
    <row r="164" spans="1:6" s="58" customFormat="1" x14ac:dyDescent="0.25">
      <c r="A164" s="58" t="s">
        <v>219</v>
      </c>
      <c r="B164" s="59"/>
      <c r="C164" s="59"/>
      <c r="D164" s="59"/>
      <c r="E164" s="59">
        <v>1100</v>
      </c>
      <c r="F164" s="59">
        <v>1500</v>
      </c>
    </row>
    <row r="165" spans="1:6" s="58" customFormat="1" x14ac:dyDescent="0.25">
      <c r="A165" s="58" t="s">
        <v>220</v>
      </c>
      <c r="B165" s="59"/>
      <c r="C165" s="59"/>
      <c r="D165" s="59"/>
      <c r="E165" s="59">
        <v>1350</v>
      </c>
      <c r="F165" s="59">
        <v>1550</v>
      </c>
    </row>
    <row r="166" spans="1:6" s="58" customFormat="1" x14ac:dyDescent="0.25">
      <c r="A166" s="58" t="s">
        <v>221</v>
      </c>
      <c r="B166" s="59"/>
      <c r="C166" s="59"/>
      <c r="D166" s="59"/>
      <c r="E166" s="59">
        <v>1500</v>
      </c>
      <c r="F166" s="59">
        <v>1800</v>
      </c>
    </row>
    <row r="167" spans="1:6" s="58" customFormat="1" x14ac:dyDescent="0.25">
      <c r="A167" s="58" t="s">
        <v>222</v>
      </c>
      <c r="B167" s="59"/>
      <c r="C167" s="59"/>
      <c r="D167" s="59"/>
      <c r="E167" s="59">
        <v>1450</v>
      </c>
      <c r="F167" s="59">
        <v>1750</v>
      </c>
    </row>
    <row r="168" spans="1:6" s="58" customFormat="1" x14ac:dyDescent="0.25">
      <c r="A168" s="58" t="s">
        <v>223</v>
      </c>
      <c r="B168" s="59"/>
      <c r="C168" s="59"/>
      <c r="D168" s="59"/>
      <c r="E168" s="59">
        <v>800</v>
      </c>
      <c r="F168" s="59">
        <v>1150</v>
      </c>
    </row>
    <row r="169" spans="1:6" s="58" customFormat="1" x14ac:dyDescent="0.25">
      <c r="A169" s="58" t="s">
        <v>224</v>
      </c>
      <c r="B169" s="59"/>
      <c r="C169" s="59"/>
      <c r="D169" s="59"/>
      <c r="E169" s="59">
        <v>1100</v>
      </c>
      <c r="F169" s="59">
        <v>1350</v>
      </c>
    </row>
    <row r="170" spans="1:6" s="58" customFormat="1" x14ac:dyDescent="0.25">
      <c r="A170" s="58" t="s">
        <v>225</v>
      </c>
      <c r="B170" s="59"/>
      <c r="C170" s="59"/>
      <c r="D170" s="59"/>
      <c r="E170" s="59">
        <v>1350</v>
      </c>
      <c r="F170" s="59">
        <v>1950</v>
      </c>
    </row>
    <row r="171" spans="1:6" s="58" customFormat="1" x14ac:dyDescent="0.25">
      <c r="A171" s="58" t="s">
        <v>226</v>
      </c>
      <c r="B171" s="59"/>
      <c r="C171" s="59"/>
      <c r="D171" s="59"/>
      <c r="E171" s="59">
        <v>1550</v>
      </c>
      <c r="F171" s="59">
        <v>1600</v>
      </c>
    </row>
    <row r="172" spans="1:6" s="58" customFormat="1" x14ac:dyDescent="0.25">
      <c r="A172" s="58" t="s">
        <v>227</v>
      </c>
      <c r="B172" s="59"/>
      <c r="C172" s="59"/>
      <c r="D172" s="59"/>
      <c r="E172" s="59">
        <v>850</v>
      </c>
      <c r="F172" s="59">
        <v>900</v>
      </c>
    </row>
    <row r="173" spans="1:6" s="58" customFormat="1" x14ac:dyDescent="0.25">
      <c r="A173" s="58" t="s">
        <v>228</v>
      </c>
      <c r="B173" s="59"/>
      <c r="C173" s="59"/>
      <c r="D173" s="59"/>
      <c r="E173" s="59">
        <v>1350</v>
      </c>
      <c r="F173" s="59">
        <v>1600</v>
      </c>
    </row>
    <row r="174" spans="1:6" s="58" customFormat="1" x14ac:dyDescent="0.25">
      <c r="A174" s="58" t="s">
        <v>229</v>
      </c>
      <c r="B174" s="59"/>
      <c r="C174" s="59"/>
      <c r="D174" s="59"/>
      <c r="E174" s="59">
        <v>1500</v>
      </c>
      <c r="F174" s="59">
        <v>1950</v>
      </c>
    </row>
    <row r="175" spans="1:6" s="58" customFormat="1" x14ac:dyDescent="0.25">
      <c r="A175" s="58" t="s">
        <v>230</v>
      </c>
      <c r="B175" s="59"/>
      <c r="C175" s="59"/>
      <c r="D175" s="59"/>
      <c r="E175" s="59">
        <v>1050</v>
      </c>
      <c r="F175" s="59">
        <v>1550</v>
      </c>
    </row>
    <row r="176" spans="1:6" s="58" customFormat="1" x14ac:dyDescent="0.25">
      <c r="A176" s="58" t="s">
        <v>231</v>
      </c>
      <c r="B176" s="59"/>
      <c r="C176" s="59"/>
      <c r="D176" s="59"/>
      <c r="E176" s="59">
        <v>1300</v>
      </c>
      <c r="F176" s="59">
        <v>1550</v>
      </c>
    </row>
    <row r="177" spans="1:6" s="58" customFormat="1" x14ac:dyDescent="0.25">
      <c r="A177" s="58" t="s">
        <v>232</v>
      </c>
      <c r="B177" s="59"/>
      <c r="C177" s="59"/>
      <c r="D177" s="59"/>
      <c r="E177" s="59">
        <v>1600</v>
      </c>
      <c r="F177" s="59">
        <v>1950</v>
      </c>
    </row>
    <row r="178" spans="1:6" s="58" customFormat="1" x14ac:dyDescent="0.25">
      <c r="A178" s="58" t="s">
        <v>233</v>
      </c>
      <c r="B178" s="59"/>
      <c r="C178" s="59"/>
      <c r="D178" s="59"/>
      <c r="E178" s="59">
        <v>1050</v>
      </c>
      <c r="F178" s="59">
        <v>1150</v>
      </c>
    </row>
    <row r="179" spans="1:6" s="58" customFormat="1" x14ac:dyDescent="0.25">
      <c r="A179" s="58" t="s">
        <v>234</v>
      </c>
      <c r="B179" s="59"/>
      <c r="C179" s="59"/>
      <c r="D179" s="59"/>
      <c r="E179" s="59">
        <v>1600</v>
      </c>
      <c r="F179" s="59">
        <v>1850</v>
      </c>
    </row>
    <row r="180" spans="1:6" s="58" customFormat="1" x14ac:dyDescent="0.25">
      <c r="A180" s="58" t="s">
        <v>235</v>
      </c>
      <c r="B180" s="59"/>
      <c r="C180" s="59"/>
      <c r="D180" s="59"/>
      <c r="E180" s="59">
        <v>1450</v>
      </c>
      <c r="F180" s="59">
        <v>1650</v>
      </c>
    </row>
    <row r="181" spans="1:6" s="58" customFormat="1" x14ac:dyDescent="0.25">
      <c r="A181" s="58" t="s">
        <v>236</v>
      </c>
      <c r="B181" s="59"/>
      <c r="C181" s="59"/>
      <c r="D181" s="59"/>
      <c r="E181" s="59">
        <v>1350</v>
      </c>
      <c r="F181" s="59">
        <v>1550</v>
      </c>
    </row>
    <row r="182" spans="1:6" s="58" customFormat="1" x14ac:dyDescent="0.25">
      <c r="B182" s="59"/>
      <c r="C182" s="59"/>
      <c r="D182" s="59"/>
      <c r="E182" s="59"/>
      <c r="F182" s="59"/>
    </row>
    <row r="183" spans="1:6" s="57" customFormat="1" x14ac:dyDescent="0.25">
      <c r="B183" s="59"/>
      <c r="C183" s="59"/>
      <c r="D183" s="59"/>
      <c r="E183" s="59"/>
      <c r="F183" s="59"/>
    </row>
    <row r="184" spans="1:6" s="58" customFormat="1" x14ac:dyDescent="0.25">
      <c r="B184" s="59"/>
      <c r="C184" s="59"/>
      <c r="D184" s="59"/>
      <c r="E184" s="59"/>
      <c r="F184" s="59"/>
    </row>
    <row r="185" spans="1:6" s="61" customFormat="1" x14ac:dyDescent="0.25">
      <c r="B185" s="59"/>
      <c r="C185" s="59"/>
      <c r="D185" s="59"/>
      <c r="E185" s="59"/>
      <c r="F185" s="59"/>
    </row>
    <row r="186" spans="1:6" s="52" customFormat="1" x14ac:dyDescent="0.25">
      <c r="A186" s="50"/>
      <c r="B186" s="59"/>
      <c r="C186" s="59"/>
      <c r="D186" s="59"/>
      <c r="E186" s="59"/>
      <c r="F186" s="59"/>
    </row>
    <row r="187" spans="1:6" s="53" customFormat="1" ht="30.75" customHeight="1" x14ac:dyDescent="0.25">
      <c r="B187" s="59"/>
      <c r="C187" s="59"/>
      <c r="D187" s="59"/>
      <c r="E187" s="59"/>
      <c r="F187" s="59"/>
    </row>
    <row r="188" spans="1:6" s="57" customFormat="1" x14ac:dyDescent="0.25">
      <c r="A188" s="55"/>
      <c r="B188" s="59"/>
      <c r="C188" s="59"/>
      <c r="D188" s="59"/>
      <c r="E188" s="59"/>
      <c r="F188" s="59"/>
    </row>
    <row r="189" spans="1:6" s="53" customFormat="1" ht="30" customHeight="1" x14ac:dyDescent="0.25">
      <c r="B189" s="59"/>
      <c r="C189" s="59"/>
      <c r="D189" s="59"/>
      <c r="E189" s="59"/>
      <c r="F189" s="59"/>
    </row>
    <row r="190" spans="1:6" s="58" customFormat="1" x14ac:dyDescent="0.25">
      <c r="B190" s="59"/>
      <c r="C190" s="59"/>
      <c r="D190" s="59"/>
      <c r="E190" s="59"/>
      <c r="F190" s="59"/>
    </row>
    <row r="191" spans="1:6" s="58" customFormat="1" x14ac:dyDescent="0.25">
      <c r="B191" s="59"/>
      <c r="C191" s="59"/>
      <c r="D191" s="59"/>
      <c r="E191" s="59"/>
      <c r="F191" s="59"/>
    </row>
    <row r="192" spans="1:6" s="58" customFormat="1" x14ac:dyDescent="0.25">
      <c r="B192" s="59"/>
      <c r="C192" s="59"/>
      <c r="D192" s="59"/>
      <c r="E192" s="59"/>
      <c r="F192" s="59"/>
    </row>
    <row r="193" spans="2:6" s="58" customFormat="1" x14ac:dyDescent="0.25">
      <c r="B193" s="59"/>
      <c r="C193" s="59"/>
      <c r="D193" s="59"/>
      <c r="E193" s="59"/>
      <c r="F193" s="59"/>
    </row>
    <row r="194" spans="2:6" s="58" customFormat="1" x14ac:dyDescent="0.25">
      <c r="B194" s="59"/>
      <c r="C194" s="59"/>
      <c r="D194" s="59"/>
      <c r="E194" s="59"/>
      <c r="F194" s="59"/>
    </row>
    <row r="195" spans="2:6" s="58" customFormat="1" x14ac:dyDescent="0.25">
      <c r="B195" s="59"/>
      <c r="C195" s="59"/>
      <c r="D195" s="59"/>
      <c r="E195" s="59"/>
      <c r="F195" s="59"/>
    </row>
    <row r="196" spans="2:6" s="58" customFormat="1" x14ac:dyDescent="0.25">
      <c r="B196" s="59"/>
      <c r="C196" s="59"/>
      <c r="D196" s="59"/>
      <c r="E196" s="59"/>
      <c r="F196" s="59"/>
    </row>
    <row r="197" spans="2:6" s="58" customFormat="1" x14ac:dyDescent="0.25">
      <c r="B197" s="59"/>
      <c r="C197" s="59"/>
      <c r="D197" s="59"/>
      <c r="E197" s="59"/>
      <c r="F197" s="59"/>
    </row>
    <row r="198" spans="2:6" s="58" customFormat="1" x14ac:dyDescent="0.25">
      <c r="B198" s="59"/>
      <c r="C198" s="59"/>
      <c r="D198" s="59"/>
      <c r="E198" s="59"/>
      <c r="F198" s="59"/>
    </row>
    <row r="199" spans="2:6" s="58" customFormat="1" x14ac:dyDescent="0.25">
      <c r="B199" s="59"/>
      <c r="C199" s="59"/>
      <c r="D199" s="59"/>
      <c r="E199" s="59"/>
      <c r="F199" s="59"/>
    </row>
    <row r="200" spans="2:6" s="58" customFormat="1" x14ac:dyDescent="0.25">
      <c r="B200" s="59"/>
      <c r="C200" s="59"/>
      <c r="D200" s="59"/>
      <c r="E200" s="59"/>
      <c r="F200" s="59"/>
    </row>
    <row r="201" spans="2:6" s="58" customFormat="1" x14ac:dyDescent="0.25">
      <c r="B201" s="59"/>
      <c r="C201" s="59"/>
      <c r="D201" s="59"/>
      <c r="E201" s="59"/>
      <c r="F201" s="59"/>
    </row>
    <row r="202" spans="2:6" s="58" customFormat="1" x14ac:dyDescent="0.25">
      <c r="B202" s="59"/>
      <c r="C202" s="59"/>
      <c r="D202" s="59"/>
      <c r="E202" s="59"/>
      <c r="F202" s="59"/>
    </row>
    <row r="203" spans="2:6" s="58" customFormat="1" x14ac:dyDescent="0.25">
      <c r="B203" s="59"/>
      <c r="C203" s="59"/>
      <c r="D203" s="59"/>
      <c r="E203" s="59"/>
      <c r="F203" s="59"/>
    </row>
    <row r="204" spans="2:6" s="58" customFormat="1" x14ac:dyDescent="0.25">
      <c r="B204" s="59"/>
      <c r="C204" s="59"/>
      <c r="D204" s="59"/>
      <c r="E204" s="59"/>
      <c r="F204" s="59"/>
    </row>
    <row r="205" spans="2:6" s="58" customFormat="1" x14ac:dyDescent="0.25">
      <c r="B205" s="59"/>
      <c r="C205" s="59"/>
      <c r="D205" s="59"/>
      <c r="E205" s="59"/>
      <c r="F205" s="59"/>
    </row>
    <row r="206" spans="2:6" s="58" customFormat="1" x14ac:dyDescent="0.25">
      <c r="B206" s="59"/>
      <c r="C206" s="59"/>
      <c r="D206" s="59"/>
      <c r="E206" s="59"/>
      <c r="F206" s="59"/>
    </row>
    <row r="207" spans="2:6" s="58" customFormat="1" x14ac:dyDescent="0.25">
      <c r="B207" s="59"/>
      <c r="C207" s="59"/>
      <c r="D207" s="59"/>
      <c r="E207" s="59"/>
      <c r="F207" s="59"/>
    </row>
    <row r="208" spans="2:6" s="58" customFormat="1" x14ac:dyDescent="0.25">
      <c r="B208" s="59"/>
      <c r="C208" s="59"/>
      <c r="D208" s="59"/>
      <c r="E208" s="59"/>
      <c r="F208" s="59"/>
    </row>
    <row r="209" spans="2:6" s="58" customFormat="1" x14ac:dyDescent="0.25">
      <c r="B209" s="59"/>
      <c r="C209" s="59"/>
      <c r="D209" s="59"/>
      <c r="E209" s="59"/>
      <c r="F209" s="59"/>
    </row>
    <row r="210" spans="2:6" s="58" customFormat="1" x14ac:dyDescent="0.25">
      <c r="B210" s="59"/>
      <c r="C210" s="59"/>
      <c r="D210" s="59"/>
      <c r="E210" s="59"/>
      <c r="F210" s="59"/>
    </row>
    <row r="211" spans="2:6" s="58" customFormat="1" x14ac:dyDescent="0.25">
      <c r="B211" s="59"/>
      <c r="C211" s="59"/>
      <c r="D211" s="59"/>
      <c r="E211" s="59"/>
      <c r="F211" s="59"/>
    </row>
    <row r="212" spans="2:6" s="58" customFormat="1" x14ac:dyDescent="0.25">
      <c r="B212" s="59"/>
      <c r="C212" s="59"/>
      <c r="D212" s="59"/>
      <c r="E212" s="59"/>
      <c r="F212" s="59"/>
    </row>
    <row r="213" spans="2:6" s="58" customFormat="1" x14ac:dyDescent="0.25">
      <c r="B213" s="59"/>
      <c r="C213" s="59"/>
      <c r="D213" s="59"/>
      <c r="E213" s="59"/>
      <c r="F213" s="59"/>
    </row>
    <row r="214" spans="2:6" s="58" customFormat="1" x14ac:dyDescent="0.25">
      <c r="B214" s="59"/>
      <c r="C214" s="59"/>
      <c r="D214" s="59"/>
      <c r="E214" s="59"/>
      <c r="F214" s="59"/>
    </row>
    <row r="215" spans="2:6" s="58" customFormat="1" x14ac:dyDescent="0.25">
      <c r="B215" s="59"/>
      <c r="C215" s="59"/>
      <c r="D215" s="59"/>
      <c r="E215" s="59"/>
      <c r="F215" s="59"/>
    </row>
    <row r="216" spans="2:6" s="58" customFormat="1" x14ac:dyDescent="0.25">
      <c r="B216" s="59"/>
      <c r="C216" s="59"/>
      <c r="D216" s="59"/>
      <c r="E216" s="59"/>
      <c r="F216" s="59"/>
    </row>
    <row r="217" spans="2:6" s="58" customFormat="1" x14ac:dyDescent="0.25">
      <c r="B217" s="59"/>
      <c r="C217" s="59"/>
      <c r="D217" s="59"/>
      <c r="E217" s="59"/>
      <c r="F217" s="59"/>
    </row>
    <row r="218" spans="2:6" s="58" customFormat="1" x14ac:dyDescent="0.25">
      <c r="B218" s="59"/>
      <c r="C218" s="59"/>
      <c r="D218" s="59"/>
      <c r="E218" s="59"/>
      <c r="F218" s="59"/>
    </row>
    <row r="219" spans="2:6" s="58" customFormat="1" x14ac:dyDescent="0.25">
      <c r="B219" s="59"/>
      <c r="C219" s="59"/>
      <c r="D219" s="59"/>
      <c r="E219" s="59"/>
      <c r="F219" s="59"/>
    </row>
    <row r="220" spans="2:6" s="58" customFormat="1" x14ac:dyDescent="0.25">
      <c r="B220" s="59"/>
      <c r="C220" s="59"/>
      <c r="D220" s="59"/>
      <c r="E220" s="59"/>
      <c r="F220" s="59"/>
    </row>
    <row r="221" spans="2:6" s="58" customFormat="1" x14ac:dyDescent="0.25">
      <c r="B221" s="59"/>
      <c r="C221" s="59"/>
      <c r="D221" s="59"/>
      <c r="E221" s="59"/>
      <c r="F221" s="59"/>
    </row>
    <row r="222" spans="2:6" s="58" customFormat="1" x14ac:dyDescent="0.25">
      <c r="B222" s="59"/>
      <c r="C222" s="59"/>
      <c r="D222" s="59"/>
      <c r="E222" s="59"/>
      <c r="F222" s="59"/>
    </row>
    <row r="223" spans="2:6" s="58" customFormat="1" x14ac:dyDescent="0.25">
      <c r="B223" s="59"/>
      <c r="C223" s="59"/>
      <c r="D223" s="59"/>
      <c r="E223" s="59"/>
      <c r="F223" s="59"/>
    </row>
    <row r="224" spans="2:6" s="58" customFormat="1" x14ac:dyDescent="0.25">
      <c r="B224" s="59"/>
      <c r="C224" s="59"/>
      <c r="D224" s="59"/>
      <c r="E224" s="59"/>
      <c r="F224" s="59"/>
    </row>
    <row r="225" spans="2:6" s="58" customFormat="1" x14ac:dyDescent="0.25">
      <c r="B225" s="59"/>
      <c r="C225" s="59"/>
      <c r="D225" s="59"/>
      <c r="E225" s="59"/>
      <c r="F225" s="59"/>
    </row>
    <row r="226" spans="2:6" s="58" customFormat="1" x14ac:dyDescent="0.25">
      <c r="B226" s="59"/>
      <c r="C226" s="59"/>
      <c r="D226" s="59"/>
      <c r="E226" s="59"/>
      <c r="F226" s="59"/>
    </row>
    <row r="227" spans="2:6" s="58" customFormat="1" x14ac:dyDescent="0.25">
      <c r="B227" s="59"/>
      <c r="C227" s="59"/>
      <c r="D227" s="59"/>
      <c r="E227" s="59"/>
      <c r="F227" s="59"/>
    </row>
    <row r="228" spans="2:6" s="58" customFormat="1" x14ac:dyDescent="0.25">
      <c r="B228" s="59"/>
      <c r="C228" s="59"/>
      <c r="D228" s="59"/>
      <c r="E228" s="59"/>
      <c r="F228" s="59"/>
    </row>
    <row r="229" spans="2:6" s="58" customFormat="1" x14ac:dyDescent="0.25">
      <c r="B229" s="59"/>
      <c r="C229" s="59"/>
      <c r="D229" s="59"/>
      <c r="E229" s="59"/>
      <c r="F229" s="59"/>
    </row>
    <row r="230" spans="2:6" s="58" customFormat="1" x14ac:dyDescent="0.25">
      <c r="B230" s="59"/>
      <c r="C230" s="59"/>
      <c r="D230" s="59"/>
      <c r="E230" s="59"/>
      <c r="F230" s="59"/>
    </row>
    <row r="231" spans="2:6" s="58" customFormat="1" x14ac:dyDescent="0.25">
      <c r="B231" s="59"/>
      <c r="C231" s="59"/>
      <c r="D231" s="59"/>
      <c r="E231" s="59"/>
      <c r="F231" s="59"/>
    </row>
    <row r="232" spans="2:6" s="58" customFormat="1" x14ac:dyDescent="0.25">
      <c r="B232" s="59"/>
      <c r="C232" s="59"/>
      <c r="D232" s="59"/>
      <c r="E232" s="59"/>
      <c r="F232" s="59"/>
    </row>
    <row r="233" spans="2:6" s="58" customFormat="1" x14ac:dyDescent="0.25">
      <c r="B233" s="59"/>
      <c r="C233" s="59"/>
      <c r="D233" s="59"/>
      <c r="E233" s="59"/>
      <c r="F233" s="59"/>
    </row>
    <row r="234" spans="2:6" s="58" customFormat="1" x14ac:dyDescent="0.25">
      <c r="B234" s="59"/>
      <c r="C234" s="59"/>
      <c r="D234" s="59"/>
      <c r="E234" s="59"/>
      <c r="F234" s="59"/>
    </row>
    <row r="235" spans="2:6" s="58" customFormat="1" x14ac:dyDescent="0.25">
      <c r="B235" s="59"/>
      <c r="C235" s="59"/>
      <c r="D235" s="59"/>
      <c r="E235" s="59"/>
      <c r="F235" s="59"/>
    </row>
    <row r="236" spans="2:6" s="58" customFormat="1" x14ac:dyDescent="0.25">
      <c r="B236" s="59"/>
      <c r="C236" s="59"/>
      <c r="D236" s="59"/>
      <c r="E236" s="59"/>
      <c r="F236" s="59"/>
    </row>
    <row r="237" spans="2:6" s="58" customFormat="1" x14ac:dyDescent="0.25">
      <c r="B237" s="59"/>
      <c r="C237" s="59"/>
      <c r="D237" s="59"/>
      <c r="E237" s="59"/>
      <c r="F237" s="59"/>
    </row>
    <row r="238" spans="2:6" s="58" customFormat="1" x14ac:dyDescent="0.25">
      <c r="B238" s="59"/>
      <c r="C238" s="59"/>
      <c r="D238" s="59"/>
      <c r="E238" s="59"/>
      <c r="F238" s="59"/>
    </row>
    <row r="239" spans="2:6" s="58" customFormat="1" x14ac:dyDescent="0.25">
      <c r="B239" s="59"/>
      <c r="C239" s="59"/>
      <c r="D239" s="59"/>
      <c r="E239" s="59"/>
      <c r="F239" s="59"/>
    </row>
    <row r="240" spans="2:6" s="58" customFormat="1" x14ac:dyDescent="0.25">
      <c r="B240" s="59"/>
      <c r="C240" s="59"/>
      <c r="D240" s="59"/>
      <c r="E240" s="59"/>
      <c r="F240" s="59"/>
    </row>
    <row r="241" spans="2:6" s="58" customFormat="1" x14ac:dyDescent="0.25">
      <c r="B241" s="59"/>
      <c r="C241" s="59"/>
      <c r="D241" s="59"/>
      <c r="E241" s="59"/>
      <c r="F241" s="59"/>
    </row>
    <row r="242" spans="2:6" s="58" customFormat="1" x14ac:dyDescent="0.25">
      <c r="B242" s="59"/>
      <c r="C242" s="59"/>
      <c r="D242" s="59"/>
      <c r="E242" s="59"/>
      <c r="F242" s="59"/>
    </row>
    <row r="243" spans="2:6" s="58" customFormat="1" x14ac:dyDescent="0.25">
      <c r="B243" s="59"/>
      <c r="C243" s="59"/>
      <c r="D243" s="59"/>
      <c r="E243" s="59"/>
      <c r="F243" s="59"/>
    </row>
    <row r="244" spans="2:6" s="58" customFormat="1" x14ac:dyDescent="0.25">
      <c r="B244" s="59"/>
      <c r="C244" s="59"/>
      <c r="D244" s="59"/>
      <c r="E244" s="59"/>
      <c r="F244" s="59"/>
    </row>
    <row r="245" spans="2:6" s="58" customFormat="1" x14ac:dyDescent="0.25">
      <c r="B245" s="59"/>
      <c r="C245" s="59"/>
      <c r="D245" s="59"/>
      <c r="E245" s="59"/>
      <c r="F245" s="59"/>
    </row>
    <row r="246" spans="2:6" s="58" customFormat="1" x14ac:dyDescent="0.25">
      <c r="B246" s="59"/>
      <c r="C246" s="59"/>
      <c r="D246" s="59"/>
      <c r="E246" s="59"/>
      <c r="F246" s="59"/>
    </row>
    <row r="247" spans="2:6" s="58" customFormat="1" x14ac:dyDescent="0.25">
      <c r="B247" s="59"/>
      <c r="C247" s="59"/>
      <c r="D247" s="59"/>
      <c r="E247" s="59"/>
      <c r="F247" s="59"/>
    </row>
    <row r="248" spans="2:6" s="58" customFormat="1" x14ac:dyDescent="0.25">
      <c r="B248" s="59"/>
      <c r="C248" s="59"/>
      <c r="D248" s="59"/>
      <c r="E248" s="59"/>
      <c r="F248" s="59"/>
    </row>
    <row r="249" spans="2:6" s="58" customFormat="1" x14ac:dyDescent="0.25">
      <c r="B249" s="59"/>
      <c r="C249" s="59"/>
      <c r="D249" s="59"/>
      <c r="E249" s="59"/>
      <c r="F249" s="59"/>
    </row>
    <row r="250" spans="2:6" s="58" customFormat="1" x14ac:dyDescent="0.25">
      <c r="B250" s="59"/>
      <c r="C250" s="59"/>
      <c r="D250" s="59"/>
      <c r="E250" s="59"/>
      <c r="F250" s="59"/>
    </row>
    <row r="251" spans="2:6" s="58" customFormat="1" x14ac:dyDescent="0.25">
      <c r="B251" s="59"/>
      <c r="C251" s="59"/>
      <c r="D251" s="59"/>
      <c r="E251" s="59"/>
      <c r="F251" s="59"/>
    </row>
    <row r="252" spans="2:6" s="58" customFormat="1" x14ac:dyDescent="0.25">
      <c r="B252" s="59"/>
      <c r="C252" s="59"/>
      <c r="D252" s="59"/>
      <c r="E252" s="59"/>
      <c r="F252" s="59"/>
    </row>
    <row r="253" spans="2:6" s="58" customFormat="1" x14ac:dyDescent="0.25">
      <c r="B253" s="59"/>
      <c r="C253" s="59"/>
      <c r="D253" s="59"/>
      <c r="E253" s="59"/>
      <c r="F253" s="59"/>
    </row>
    <row r="254" spans="2:6" s="58" customFormat="1" x14ac:dyDescent="0.25">
      <c r="B254" s="59"/>
      <c r="C254" s="59"/>
      <c r="D254" s="59"/>
      <c r="E254" s="59"/>
      <c r="F254" s="59"/>
    </row>
    <row r="255" spans="2:6" s="58" customFormat="1" x14ac:dyDescent="0.25">
      <c r="B255" s="59"/>
      <c r="C255" s="59"/>
      <c r="D255" s="59"/>
      <c r="E255" s="59"/>
      <c r="F255" s="59"/>
    </row>
    <row r="256" spans="2:6" s="58" customFormat="1" x14ac:dyDescent="0.25">
      <c r="B256" s="59"/>
      <c r="C256" s="59"/>
      <c r="D256" s="59"/>
      <c r="E256" s="59"/>
      <c r="F256" s="59"/>
    </row>
    <row r="257" spans="2:6" s="58" customFormat="1" x14ac:dyDescent="0.25">
      <c r="B257" s="59"/>
      <c r="C257" s="59"/>
      <c r="D257" s="59"/>
      <c r="E257" s="59"/>
      <c r="F257" s="59"/>
    </row>
    <row r="258" spans="2:6" s="58" customFormat="1" x14ac:dyDescent="0.25">
      <c r="B258" s="59"/>
      <c r="C258" s="59"/>
      <c r="D258" s="59"/>
      <c r="E258" s="59"/>
      <c r="F258" s="59"/>
    </row>
    <row r="259" spans="2:6" s="58" customFormat="1" x14ac:dyDescent="0.25">
      <c r="B259" s="59"/>
      <c r="C259" s="59"/>
      <c r="D259" s="59"/>
      <c r="E259" s="59"/>
      <c r="F259" s="59"/>
    </row>
    <row r="260" spans="2:6" s="58" customFormat="1" x14ac:dyDescent="0.25">
      <c r="B260" s="59"/>
      <c r="C260" s="59"/>
      <c r="D260" s="59"/>
      <c r="E260" s="59"/>
      <c r="F260" s="59"/>
    </row>
    <row r="261" spans="2:6" s="58" customFormat="1" x14ac:dyDescent="0.25">
      <c r="B261" s="59"/>
      <c r="C261" s="59"/>
      <c r="D261" s="59"/>
      <c r="E261" s="59"/>
      <c r="F261" s="59"/>
    </row>
    <row r="262" spans="2:6" s="58" customFormat="1" x14ac:dyDescent="0.25">
      <c r="B262" s="59"/>
      <c r="C262" s="59"/>
      <c r="D262" s="59"/>
      <c r="E262" s="59"/>
      <c r="F262" s="59"/>
    </row>
    <row r="263" spans="2:6" s="58" customFormat="1" x14ac:dyDescent="0.25">
      <c r="B263" s="59"/>
      <c r="C263" s="59"/>
      <c r="D263" s="59"/>
      <c r="E263" s="59"/>
      <c r="F263" s="59"/>
    </row>
    <row r="264" spans="2:6" s="58" customFormat="1" x14ac:dyDescent="0.25">
      <c r="B264" s="59"/>
      <c r="C264" s="59"/>
      <c r="D264" s="59"/>
      <c r="E264" s="59"/>
      <c r="F264" s="59"/>
    </row>
    <row r="265" spans="2:6" s="58" customFormat="1" x14ac:dyDescent="0.25">
      <c r="B265" s="59"/>
      <c r="C265" s="59"/>
      <c r="D265" s="59"/>
      <c r="E265" s="59"/>
      <c r="F265" s="59"/>
    </row>
    <row r="266" spans="2:6" s="58" customFormat="1" x14ac:dyDescent="0.25">
      <c r="B266" s="59"/>
      <c r="C266" s="59"/>
      <c r="D266" s="59"/>
      <c r="E266" s="59"/>
      <c r="F266" s="59"/>
    </row>
    <row r="267" spans="2:6" s="58" customFormat="1" x14ac:dyDescent="0.25">
      <c r="B267" s="59"/>
      <c r="C267" s="59"/>
      <c r="D267" s="59"/>
      <c r="E267" s="59"/>
      <c r="F267" s="59"/>
    </row>
    <row r="268" spans="2:6" s="58" customFormat="1" x14ac:dyDescent="0.25">
      <c r="B268" s="59"/>
      <c r="C268" s="59"/>
      <c r="D268" s="59"/>
      <c r="E268" s="59"/>
      <c r="F268" s="59"/>
    </row>
    <row r="269" spans="2:6" s="58" customFormat="1" x14ac:dyDescent="0.25">
      <c r="B269" s="59"/>
      <c r="C269" s="59"/>
      <c r="D269" s="59"/>
      <c r="E269" s="59"/>
      <c r="F269" s="59"/>
    </row>
    <row r="270" spans="2:6" s="58" customFormat="1" x14ac:dyDescent="0.25">
      <c r="B270" s="59"/>
      <c r="C270" s="59"/>
      <c r="D270" s="59"/>
      <c r="E270" s="59"/>
      <c r="F270" s="59"/>
    </row>
    <row r="271" spans="2:6" s="58" customFormat="1" x14ac:dyDescent="0.25">
      <c r="B271" s="59"/>
      <c r="C271" s="59"/>
      <c r="D271" s="59"/>
      <c r="E271" s="59"/>
      <c r="F271" s="59"/>
    </row>
    <row r="272" spans="2:6" s="58" customFormat="1" x14ac:dyDescent="0.25">
      <c r="B272" s="59"/>
      <c r="C272" s="59"/>
      <c r="D272" s="59"/>
      <c r="E272" s="59"/>
      <c r="F272" s="59"/>
    </row>
    <row r="273" spans="2:6" s="58" customFormat="1" x14ac:dyDescent="0.25">
      <c r="B273" s="59"/>
      <c r="C273" s="59"/>
      <c r="D273" s="59"/>
      <c r="E273" s="59"/>
      <c r="F273" s="59"/>
    </row>
    <row r="274" spans="2:6" s="58" customFormat="1" x14ac:dyDescent="0.25">
      <c r="B274" s="59"/>
      <c r="C274" s="59"/>
      <c r="D274" s="59"/>
      <c r="E274" s="59"/>
      <c r="F274" s="59"/>
    </row>
    <row r="275" spans="2:6" s="58" customFormat="1" x14ac:dyDescent="0.25">
      <c r="B275" s="59"/>
      <c r="C275" s="59"/>
      <c r="D275" s="59"/>
      <c r="E275" s="59"/>
      <c r="F275" s="59"/>
    </row>
    <row r="276" spans="2:6" s="58" customFormat="1" x14ac:dyDescent="0.25">
      <c r="B276" s="59"/>
      <c r="C276" s="59"/>
      <c r="D276" s="59"/>
      <c r="E276" s="59"/>
      <c r="F276" s="59"/>
    </row>
    <row r="277" spans="2:6" s="58" customFormat="1" x14ac:dyDescent="0.25">
      <c r="B277" s="59"/>
      <c r="C277" s="59"/>
      <c r="D277" s="59"/>
      <c r="E277" s="59"/>
      <c r="F277" s="59"/>
    </row>
    <row r="278" spans="2:6" s="58" customFormat="1" x14ac:dyDescent="0.25">
      <c r="B278" s="59"/>
      <c r="C278" s="59"/>
      <c r="D278" s="59"/>
      <c r="E278" s="59"/>
      <c r="F278" s="59"/>
    </row>
    <row r="279" spans="2:6" s="58" customFormat="1" x14ac:dyDescent="0.25">
      <c r="B279" s="59"/>
      <c r="C279" s="59"/>
      <c r="D279" s="59"/>
      <c r="E279" s="59"/>
      <c r="F279" s="59"/>
    </row>
    <row r="280" spans="2:6" s="58" customFormat="1" x14ac:dyDescent="0.25">
      <c r="B280" s="59"/>
      <c r="C280" s="59"/>
      <c r="D280" s="59"/>
      <c r="E280" s="59"/>
      <c r="F280" s="59"/>
    </row>
    <row r="281" spans="2:6" s="58" customFormat="1" x14ac:dyDescent="0.25">
      <c r="B281" s="59"/>
      <c r="C281" s="59"/>
      <c r="D281" s="59"/>
      <c r="E281" s="59"/>
      <c r="F281" s="59"/>
    </row>
    <row r="282" spans="2:6" s="58" customFormat="1" x14ac:dyDescent="0.25">
      <c r="B282" s="59"/>
      <c r="C282" s="59"/>
      <c r="D282" s="59"/>
      <c r="E282" s="59"/>
      <c r="F282" s="59"/>
    </row>
    <row r="283" spans="2:6" s="58" customFormat="1" x14ac:dyDescent="0.25">
      <c r="B283" s="59"/>
      <c r="C283" s="59"/>
      <c r="D283" s="59"/>
      <c r="E283" s="59"/>
      <c r="F283" s="59"/>
    </row>
    <row r="284" spans="2:6" s="58" customFormat="1" x14ac:dyDescent="0.25">
      <c r="B284" s="59"/>
      <c r="C284" s="59"/>
      <c r="D284" s="59"/>
      <c r="E284" s="59"/>
      <c r="F284" s="59"/>
    </row>
    <row r="285" spans="2:6" s="58" customFormat="1" x14ac:dyDescent="0.25">
      <c r="B285" s="59"/>
      <c r="C285" s="59"/>
      <c r="D285" s="59"/>
      <c r="E285" s="59"/>
      <c r="F285" s="59"/>
    </row>
    <row r="286" spans="2:6" s="58" customFormat="1" x14ac:dyDescent="0.25">
      <c r="B286" s="59"/>
      <c r="C286" s="59"/>
      <c r="D286" s="59"/>
      <c r="E286" s="59"/>
      <c r="F286" s="59"/>
    </row>
    <row r="287" spans="2:6" s="58" customFormat="1" x14ac:dyDescent="0.25">
      <c r="B287" s="59"/>
      <c r="C287" s="59"/>
      <c r="D287" s="59"/>
      <c r="E287" s="59"/>
      <c r="F287" s="59"/>
    </row>
    <row r="288" spans="2:6" s="58" customFormat="1" x14ac:dyDescent="0.25">
      <c r="B288" s="59"/>
      <c r="C288" s="59"/>
      <c r="D288" s="59"/>
      <c r="E288" s="59"/>
      <c r="F288" s="59"/>
    </row>
    <row r="289" spans="2:6" s="58" customFormat="1" x14ac:dyDescent="0.25">
      <c r="B289" s="59"/>
      <c r="C289" s="59"/>
      <c r="D289" s="59"/>
      <c r="E289" s="59"/>
      <c r="F289" s="59"/>
    </row>
    <row r="290" spans="2:6" s="58" customFormat="1" x14ac:dyDescent="0.25">
      <c r="B290" s="59"/>
      <c r="C290" s="59"/>
      <c r="D290" s="59"/>
      <c r="E290" s="59"/>
      <c r="F290" s="59"/>
    </row>
    <row r="291" spans="2:6" s="58" customFormat="1" x14ac:dyDescent="0.25">
      <c r="B291" s="59"/>
      <c r="C291" s="59"/>
      <c r="D291" s="59"/>
      <c r="E291" s="59"/>
      <c r="F291" s="59"/>
    </row>
    <row r="292" spans="2:6" s="58" customFormat="1" x14ac:dyDescent="0.25">
      <c r="B292" s="59"/>
      <c r="C292" s="59"/>
      <c r="D292" s="59"/>
      <c r="E292" s="59"/>
      <c r="F292" s="59"/>
    </row>
    <row r="293" spans="2:6" s="58" customFormat="1" x14ac:dyDescent="0.25">
      <c r="B293" s="59"/>
      <c r="C293" s="59"/>
      <c r="D293" s="59"/>
      <c r="E293" s="59"/>
      <c r="F293" s="59"/>
    </row>
    <row r="294" spans="2:6" s="58" customFormat="1" x14ac:dyDescent="0.25">
      <c r="B294" s="59"/>
      <c r="C294" s="59"/>
      <c r="D294" s="59"/>
      <c r="E294" s="59"/>
      <c r="F294" s="59"/>
    </row>
    <row r="295" spans="2:6" s="58" customFormat="1" x14ac:dyDescent="0.25">
      <c r="B295" s="59"/>
      <c r="C295" s="59"/>
      <c r="D295" s="59"/>
      <c r="E295" s="59"/>
      <c r="F295" s="59"/>
    </row>
    <row r="296" spans="2:6" s="58" customFormat="1" x14ac:dyDescent="0.25">
      <c r="B296" s="59"/>
      <c r="C296" s="59"/>
      <c r="D296" s="59"/>
      <c r="E296" s="59"/>
      <c r="F296" s="59"/>
    </row>
    <row r="297" spans="2:6" s="58" customFormat="1" x14ac:dyDescent="0.25">
      <c r="B297" s="59"/>
      <c r="C297" s="59"/>
      <c r="D297" s="59"/>
      <c r="E297" s="59"/>
      <c r="F297" s="59"/>
    </row>
    <row r="298" spans="2:6" s="58" customFormat="1" x14ac:dyDescent="0.25">
      <c r="B298" s="59"/>
      <c r="C298" s="59"/>
      <c r="D298" s="59"/>
      <c r="E298" s="59"/>
      <c r="F298" s="59"/>
    </row>
    <row r="299" spans="2:6" s="58" customFormat="1" x14ac:dyDescent="0.25">
      <c r="B299" s="59"/>
      <c r="C299" s="59"/>
      <c r="D299" s="59"/>
      <c r="E299" s="59"/>
      <c r="F299" s="59"/>
    </row>
    <row r="300" spans="2:6" s="58" customFormat="1" x14ac:dyDescent="0.25">
      <c r="B300" s="59"/>
      <c r="C300" s="59"/>
      <c r="D300" s="59"/>
      <c r="E300" s="59"/>
      <c r="F300" s="59"/>
    </row>
    <row r="301" spans="2:6" s="58" customFormat="1" x14ac:dyDescent="0.25">
      <c r="B301" s="59"/>
      <c r="C301" s="59"/>
      <c r="D301" s="59"/>
      <c r="E301" s="59"/>
      <c r="F301" s="59"/>
    </row>
    <row r="302" spans="2:6" s="58" customFormat="1" x14ac:dyDescent="0.25">
      <c r="B302" s="59"/>
      <c r="C302" s="59"/>
      <c r="D302" s="59"/>
      <c r="E302" s="59"/>
      <c r="F302" s="59"/>
    </row>
    <row r="303" spans="2:6" s="58" customFormat="1" x14ac:dyDescent="0.25">
      <c r="B303" s="59"/>
      <c r="C303" s="59"/>
      <c r="D303" s="59"/>
      <c r="E303" s="59"/>
      <c r="F303" s="59"/>
    </row>
    <row r="304" spans="2:6" s="58" customFormat="1" x14ac:dyDescent="0.25">
      <c r="B304" s="59"/>
      <c r="C304" s="59"/>
      <c r="D304" s="59"/>
      <c r="E304" s="59"/>
      <c r="F304" s="59"/>
    </row>
    <row r="305" spans="2:6" s="58" customFormat="1" x14ac:dyDescent="0.25">
      <c r="B305" s="59"/>
      <c r="C305" s="59"/>
      <c r="D305" s="59"/>
      <c r="E305" s="59"/>
      <c r="F305" s="59"/>
    </row>
    <row r="306" spans="2:6" s="58" customFormat="1" x14ac:dyDescent="0.25">
      <c r="B306" s="59"/>
      <c r="C306" s="59"/>
      <c r="D306" s="59"/>
      <c r="E306" s="59"/>
      <c r="F306" s="59"/>
    </row>
    <row r="307" spans="2:6" s="58" customFormat="1" x14ac:dyDescent="0.25">
      <c r="B307" s="59"/>
      <c r="C307" s="59"/>
      <c r="D307" s="59"/>
      <c r="E307" s="59"/>
      <c r="F307" s="59"/>
    </row>
    <row r="308" spans="2:6" s="58" customFormat="1" x14ac:dyDescent="0.25">
      <c r="B308" s="59"/>
      <c r="C308" s="59"/>
      <c r="D308" s="59"/>
      <c r="E308" s="59"/>
      <c r="F308" s="59"/>
    </row>
    <row r="309" spans="2:6" s="58" customFormat="1" x14ac:dyDescent="0.25">
      <c r="B309" s="59"/>
      <c r="C309" s="59"/>
      <c r="D309" s="59"/>
      <c r="E309" s="59"/>
      <c r="F309" s="59"/>
    </row>
    <row r="310" spans="2:6" s="58" customFormat="1" x14ac:dyDescent="0.25">
      <c r="B310" s="59"/>
      <c r="C310" s="59"/>
      <c r="D310" s="59"/>
      <c r="E310" s="59"/>
      <c r="F310" s="59"/>
    </row>
    <row r="311" spans="2:6" s="58" customFormat="1" x14ac:dyDescent="0.25">
      <c r="B311" s="59"/>
      <c r="C311" s="59"/>
      <c r="D311" s="59"/>
      <c r="E311" s="59"/>
      <c r="F311" s="59"/>
    </row>
    <row r="312" spans="2:6" s="58" customFormat="1" x14ac:dyDescent="0.25">
      <c r="B312" s="59"/>
      <c r="C312" s="59"/>
      <c r="D312" s="59"/>
      <c r="E312" s="59"/>
      <c r="F312" s="59"/>
    </row>
    <row r="313" spans="2:6" s="58" customFormat="1" x14ac:dyDescent="0.25">
      <c r="B313" s="59"/>
      <c r="C313" s="59"/>
      <c r="D313" s="59"/>
      <c r="E313" s="59"/>
      <c r="F313" s="59"/>
    </row>
    <row r="314" spans="2:6" s="58" customFormat="1" x14ac:dyDescent="0.25">
      <c r="B314" s="59"/>
      <c r="C314" s="59"/>
      <c r="D314" s="59"/>
      <c r="E314" s="59"/>
      <c r="F314" s="59"/>
    </row>
    <row r="315" spans="2:6" s="58" customFormat="1" x14ac:dyDescent="0.25">
      <c r="B315" s="59"/>
      <c r="C315" s="59"/>
      <c r="D315" s="59"/>
      <c r="E315" s="59"/>
      <c r="F315" s="59"/>
    </row>
    <row r="316" spans="2:6" s="58" customFormat="1" x14ac:dyDescent="0.25">
      <c r="B316" s="59"/>
      <c r="C316" s="59"/>
      <c r="D316" s="59"/>
      <c r="E316" s="59"/>
      <c r="F316" s="59"/>
    </row>
    <row r="317" spans="2:6" s="58" customFormat="1" x14ac:dyDescent="0.25">
      <c r="B317" s="59"/>
      <c r="C317" s="59"/>
      <c r="D317" s="59"/>
      <c r="E317" s="59"/>
      <c r="F317" s="59"/>
    </row>
    <row r="318" spans="2:6" s="58" customFormat="1" x14ac:dyDescent="0.25">
      <c r="B318" s="59"/>
      <c r="C318" s="59"/>
      <c r="D318" s="59"/>
      <c r="E318" s="59"/>
      <c r="F318" s="59"/>
    </row>
    <row r="319" spans="2:6" s="58" customFormat="1" x14ac:dyDescent="0.25">
      <c r="B319" s="59"/>
      <c r="C319" s="59"/>
      <c r="D319" s="59"/>
      <c r="E319" s="59"/>
      <c r="F319" s="59"/>
    </row>
    <row r="320" spans="2:6" s="58" customFormat="1" x14ac:dyDescent="0.25">
      <c r="B320" s="59"/>
      <c r="C320" s="59"/>
      <c r="D320" s="59"/>
      <c r="E320" s="59"/>
      <c r="F320" s="59"/>
    </row>
    <row r="321" spans="2:6" s="58" customFormat="1" x14ac:dyDescent="0.25">
      <c r="B321" s="59"/>
      <c r="C321" s="59"/>
      <c r="D321" s="59"/>
      <c r="E321" s="59"/>
      <c r="F321" s="59"/>
    </row>
    <row r="322" spans="2:6" s="58" customFormat="1" x14ac:dyDescent="0.25">
      <c r="B322" s="59"/>
      <c r="C322" s="59"/>
      <c r="D322" s="59"/>
      <c r="E322" s="59"/>
      <c r="F322" s="59"/>
    </row>
    <row r="323" spans="2:6" s="58" customFormat="1" x14ac:dyDescent="0.25">
      <c r="B323" s="59"/>
      <c r="C323" s="59"/>
      <c r="D323" s="59"/>
      <c r="E323" s="59"/>
      <c r="F323" s="59"/>
    </row>
    <row r="324" spans="2:6" s="58" customFormat="1" x14ac:dyDescent="0.25">
      <c r="B324" s="59"/>
      <c r="C324" s="59"/>
      <c r="D324" s="59"/>
      <c r="E324" s="59"/>
      <c r="F324" s="59"/>
    </row>
    <row r="325" spans="2:6" s="58" customFormat="1" x14ac:dyDescent="0.25">
      <c r="B325" s="59"/>
      <c r="C325" s="59"/>
      <c r="D325" s="59"/>
      <c r="E325" s="59"/>
      <c r="F325" s="59"/>
    </row>
    <row r="326" spans="2:6" s="58" customFormat="1" x14ac:dyDescent="0.25">
      <c r="B326" s="59"/>
      <c r="C326" s="59"/>
      <c r="D326" s="59"/>
      <c r="E326" s="59"/>
      <c r="F326" s="59"/>
    </row>
    <row r="327" spans="2:6" s="58" customFormat="1" x14ac:dyDescent="0.25">
      <c r="B327" s="59"/>
      <c r="C327" s="59"/>
      <c r="D327" s="59"/>
      <c r="E327" s="59"/>
      <c r="F327" s="59"/>
    </row>
    <row r="328" spans="2:6" s="58" customFormat="1" x14ac:dyDescent="0.25">
      <c r="B328" s="59"/>
      <c r="C328" s="59"/>
      <c r="D328" s="59"/>
      <c r="E328" s="59"/>
      <c r="F328" s="59"/>
    </row>
    <row r="329" spans="2:6" s="58" customFormat="1" x14ac:dyDescent="0.25">
      <c r="B329" s="59"/>
      <c r="C329" s="59"/>
      <c r="D329" s="59"/>
      <c r="E329" s="59"/>
      <c r="F329" s="59"/>
    </row>
    <row r="330" spans="2:6" s="58" customFormat="1" x14ac:dyDescent="0.25">
      <c r="B330" s="59"/>
      <c r="C330" s="59"/>
      <c r="D330" s="59"/>
      <c r="E330" s="59"/>
      <c r="F330" s="59"/>
    </row>
    <row r="331" spans="2:6" s="58" customFormat="1" x14ac:dyDescent="0.25">
      <c r="B331" s="59"/>
      <c r="C331" s="59"/>
      <c r="D331" s="59"/>
      <c r="E331" s="59"/>
      <c r="F331" s="59"/>
    </row>
    <row r="332" spans="2:6" s="58" customFormat="1" x14ac:dyDescent="0.25">
      <c r="B332" s="59"/>
      <c r="C332" s="59"/>
      <c r="D332" s="59"/>
      <c r="E332" s="59"/>
      <c r="F332" s="59"/>
    </row>
    <row r="333" spans="2:6" s="58" customFormat="1" x14ac:dyDescent="0.25">
      <c r="B333" s="59"/>
      <c r="C333" s="59"/>
      <c r="D333" s="59"/>
      <c r="E333" s="59"/>
      <c r="F333" s="59"/>
    </row>
    <row r="334" spans="2:6" s="58" customFormat="1" x14ac:dyDescent="0.25">
      <c r="B334" s="59"/>
      <c r="C334" s="59"/>
      <c r="D334" s="59"/>
      <c r="E334" s="59"/>
      <c r="F334" s="59"/>
    </row>
    <row r="335" spans="2:6" s="58" customFormat="1" x14ac:dyDescent="0.25">
      <c r="B335" s="59"/>
      <c r="C335" s="59"/>
      <c r="D335" s="59"/>
      <c r="E335" s="59"/>
      <c r="F335" s="59"/>
    </row>
    <row r="336" spans="2:6" s="58" customFormat="1" x14ac:dyDescent="0.25">
      <c r="B336" s="59"/>
      <c r="C336" s="59"/>
      <c r="D336" s="59"/>
      <c r="E336" s="59"/>
      <c r="F336" s="59"/>
    </row>
    <row r="337" spans="2:6" s="58" customFormat="1" x14ac:dyDescent="0.25">
      <c r="B337" s="59"/>
      <c r="C337" s="59"/>
      <c r="D337" s="59"/>
      <c r="E337" s="59"/>
      <c r="F337" s="59"/>
    </row>
    <row r="338" spans="2:6" s="58" customFormat="1" x14ac:dyDescent="0.25">
      <c r="B338" s="59"/>
      <c r="C338" s="59"/>
      <c r="D338" s="59"/>
      <c r="E338" s="59"/>
      <c r="F338" s="59"/>
    </row>
    <row r="339" spans="2:6" s="58" customFormat="1" x14ac:dyDescent="0.25">
      <c r="B339" s="59"/>
      <c r="C339" s="59"/>
      <c r="D339" s="59"/>
      <c r="E339" s="59"/>
      <c r="F339" s="59"/>
    </row>
    <row r="340" spans="2:6" s="58" customFormat="1" x14ac:dyDescent="0.25">
      <c r="B340" s="59"/>
      <c r="C340" s="59"/>
      <c r="D340" s="59"/>
      <c r="E340" s="59"/>
      <c r="F340" s="59"/>
    </row>
    <row r="341" spans="2:6" s="58" customFormat="1" x14ac:dyDescent="0.25">
      <c r="B341" s="59"/>
      <c r="C341" s="59"/>
      <c r="D341" s="59"/>
      <c r="E341" s="59"/>
      <c r="F341" s="59"/>
    </row>
    <row r="342" spans="2:6" s="58" customFormat="1" x14ac:dyDescent="0.25">
      <c r="B342" s="59"/>
      <c r="C342" s="59"/>
      <c r="D342" s="59"/>
      <c r="E342" s="59"/>
      <c r="F342" s="59"/>
    </row>
    <row r="343" spans="2:6" s="58" customFormat="1" x14ac:dyDescent="0.25">
      <c r="B343" s="59"/>
      <c r="C343" s="59"/>
      <c r="D343" s="59"/>
      <c r="E343" s="59"/>
      <c r="F343" s="59"/>
    </row>
    <row r="344" spans="2:6" s="58" customFormat="1" x14ac:dyDescent="0.25">
      <c r="B344" s="59"/>
      <c r="C344" s="59"/>
      <c r="D344" s="59"/>
      <c r="E344" s="59"/>
      <c r="F344" s="59"/>
    </row>
    <row r="345" spans="2:6" s="58" customFormat="1" x14ac:dyDescent="0.25">
      <c r="B345" s="59"/>
      <c r="C345" s="59"/>
      <c r="D345" s="59"/>
      <c r="E345" s="59"/>
      <c r="F345" s="59"/>
    </row>
    <row r="346" spans="2:6" s="58" customFormat="1" x14ac:dyDescent="0.25">
      <c r="B346" s="59"/>
      <c r="C346" s="59"/>
      <c r="D346" s="59"/>
      <c r="E346" s="59"/>
      <c r="F346" s="59"/>
    </row>
    <row r="347" spans="2:6" s="58" customFormat="1" x14ac:dyDescent="0.25">
      <c r="B347" s="59"/>
      <c r="C347" s="59"/>
      <c r="D347" s="59"/>
      <c r="E347" s="59"/>
      <c r="F347" s="59"/>
    </row>
    <row r="348" spans="2:6" s="58" customFormat="1" x14ac:dyDescent="0.25">
      <c r="B348" s="59"/>
      <c r="C348" s="59"/>
      <c r="D348" s="59"/>
      <c r="E348" s="59"/>
      <c r="F348" s="59"/>
    </row>
    <row r="349" spans="2:6" s="58" customFormat="1" x14ac:dyDescent="0.25">
      <c r="B349" s="59"/>
      <c r="C349" s="59"/>
      <c r="D349" s="59"/>
      <c r="E349" s="59"/>
      <c r="F349" s="59"/>
    </row>
    <row r="350" spans="2:6" s="58" customFormat="1" x14ac:dyDescent="0.25">
      <c r="B350" s="59"/>
      <c r="C350" s="59"/>
      <c r="D350" s="59"/>
      <c r="E350" s="59"/>
      <c r="F350" s="59"/>
    </row>
    <row r="351" spans="2:6" s="58" customFormat="1" x14ac:dyDescent="0.25">
      <c r="B351" s="59"/>
      <c r="C351" s="59"/>
      <c r="D351" s="59"/>
      <c r="E351" s="59"/>
      <c r="F351" s="59"/>
    </row>
    <row r="352" spans="2:6" s="58" customFormat="1" x14ac:dyDescent="0.25">
      <c r="B352" s="59"/>
      <c r="C352" s="59"/>
      <c r="D352" s="59"/>
      <c r="E352" s="59"/>
      <c r="F352" s="59"/>
    </row>
    <row r="353" spans="2:6" s="58" customFormat="1" x14ac:dyDescent="0.25">
      <c r="B353" s="59"/>
      <c r="C353" s="59"/>
      <c r="D353" s="59"/>
      <c r="E353" s="59"/>
      <c r="F353" s="59"/>
    </row>
    <row r="354" spans="2:6" s="58" customFormat="1" x14ac:dyDescent="0.25">
      <c r="B354" s="59"/>
      <c r="C354" s="59"/>
      <c r="D354" s="59"/>
      <c r="E354" s="59"/>
      <c r="F354" s="59"/>
    </row>
    <row r="355" spans="2:6" s="58" customFormat="1" x14ac:dyDescent="0.25">
      <c r="B355" s="59"/>
      <c r="C355" s="59"/>
      <c r="D355" s="59"/>
      <c r="E355" s="59"/>
      <c r="F355" s="59"/>
    </row>
    <row r="356" spans="2:6" s="58" customFormat="1" x14ac:dyDescent="0.25">
      <c r="B356" s="59"/>
      <c r="C356" s="59"/>
      <c r="D356" s="59"/>
      <c r="E356" s="59"/>
      <c r="F356" s="59"/>
    </row>
    <row r="357" spans="2:6" s="58" customFormat="1" x14ac:dyDescent="0.25">
      <c r="B357" s="59"/>
      <c r="C357" s="59"/>
      <c r="D357" s="59"/>
      <c r="E357" s="59"/>
      <c r="F357" s="59"/>
    </row>
    <row r="358" spans="2:6" s="58" customFormat="1" x14ac:dyDescent="0.25">
      <c r="B358" s="59"/>
      <c r="C358" s="59"/>
      <c r="D358" s="59"/>
      <c r="E358" s="59"/>
      <c r="F358" s="59"/>
    </row>
    <row r="359" spans="2:6" s="58" customFormat="1" x14ac:dyDescent="0.25">
      <c r="B359" s="59"/>
      <c r="C359" s="59"/>
      <c r="D359" s="59"/>
      <c r="E359" s="59"/>
      <c r="F359" s="59"/>
    </row>
    <row r="360" spans="2:6" s="58" customFormat="1" x14ac:dyDescent="0.25">
      <c r="B360" s="59"/>
      <c r="C360" s="59"/>
      <c r="D360" s="59"/>
      <c r="E360" s="59"/>
      <c r="F360" s="59"/>
    </row>
    <row r="361" spans="2:6" s="58" customFormat="1" x14ac:dyDescent="0.25">
      <c r="B361" s="59"/>
      <c r="C361" s="59"/>
      <c r="D361" s="59"/>
      <c r="E361" s="59"/>
      <c r="F361" s="59"/>
    </row>
    <row r="362" spans="2:6" s="58" customFormat="1" x14ac:dyDescent="0.25">
      <c r="B362" s="59"/>
      <c r="C362" s="59"/>
      <c r="D362" s="59"/>
      <c r="E362" s="59"/>
      <c r="F362" s="59"/>
    </row>
    <row r="363" spans="2:6" s="58" customFormat="1" x14ac:dyDescent="0.25">
      <c r="B363" s="59"/>
      <c r="C363" s="59"/>
      <c r="D363" s="59"/>
      <c r="E363" s="59"/>
      <c r="F363" s="59"/>
    </row>
    <row r="364" spans="2:6" s="58" customFormat="1" x14ac:dyDescent="0.25">
      <c r="B364" s="59"/>
      <c r="C364" s="59"/>
      <c r="D364" s="59"/>
      <c r="E364" s="59"/>
      <c r="F364" s="59"/>
    </row>
    <row r="365" spans="2:6" s="58" customFormat="1" x14ac:dyDescent="0.25">
      <c r="B365" s="59"/>
      <c r="C365" s="59"/>
      <c r="D365" s="59"/>
      <c r="E365" s="59"/>
      <c r="F365" s="59"/>
    </row>
    <row r="366" spans="2:6" s="58" customFormat="1" x14ac:dyDescent="0.25">
      <c r="B366" s="59"/>
      <c r="C366" s="59"/>
      <c r="D366" s="59"/>
      <c r="E366" s="59"/>
      <c r="F366" s="59"/>
    </row>
    <row r="367" spans="2:6" s="57" customFormat="1" x14ac:dyDescent="0.25">
      <c r="B367" s="59"/>
      <c r="C367" s="59"/>
      <c r="D367" s="59"/>
      <c r="E367" s="59"/>
      <c r="F367" s="59"/>
    </row>
    <row r="368" spans="2:6" s="58" customFormat="1" x14ac:dyDescent="0.25">
      <c r="B368" s="59"/>
      <c r="C368" s="59"/>
      <c r="D368" s="59"/>
      <c r="E368" s="59"/>
      <c r="F368" s="59"/>
    </row>
    <row r="369" spans="1:6" s="58" customFormat="1" x14ac:dyDescent="0.25">
      <c r="B369" s="59"/>
      <c r="C369" s="59"/>
      <c r="D369" s="59"/>
      <c r="E369" s="59"/>
      <c r="F369" s="59"/>
    </row>
    <row r="370" spans="1:6" s="61" customFormat="1" x14ac:dyDescent="0.25">
      <c r="B370" s="59"/>
      <c r="C370" s="59"/>
      <c r="D370" s="59"/>
      <c r="E370" s="59"/>
      <c r="F370" s="59"/>
    </row>
    <row r="371" spans="1:6" s="52" customFormat="1" x14ac:dyDescent="0.25">
      <c r="A371" s="50"/>
      <c r="B371" s="59"/>
      <c r="C371" s="59"/>
      <c r="D371" s="59"/>
      <c r="E371" s="59"/>
      <c r="F371" s="59"/>
    </row>
    <row r="372" spans="1:6" s="53" customFormat="1" ht="30.75" customHeight="1" x14ac:dyDescent="0.25">
      <c r="B372" s="59"/>
      <c r="C372" s="59"/>
      <c r="D372" s="59"/>
      <c r="E372" s="59"/>
      <c r="F372" s="59"/>
    </row>
    <row r="373" spans="1:6" s="57" customFormat="1" x14ac:dyDescent="0.25">
      <c r="A373" s="55"/>
      <c r="B373" s="59"/>
      <c r="C373" s="59"/>
      <c r="D373" s="59"/>
      <c r="E373" s="59"/>
      <c r="F373" s="59"/>
    </row>
    <row r="374" spans="1:6" s="57" customFormat="1" x14ac:dyDescent="0.25">
      <c r="A374" s="55"/>
      <c r="B374" s="59"/>
      <c r="C374" s="59"/>
      <c r="D374" s="59"/>
      <c r="E374" s="59"/>
      <c r="F374" s="59"/>
    </row>
    <row r="375" spans="1:6" s="53" customFormat="1" ht="30" customHeight="1" x14ac:dyDescent="0.25">
      <c r="B375" s="59"/>
      <c r="C375" s="59"/>
      <c r="D375" s="59"/>
      <c r="E375" s="59"/>
      <c r="F375" s="59"/>
    </row>
    <row r="376" spans="1:6" s="58" customFormat="1" x14ac:dyDescent="0.25">
      <c r="B376" s="59"/>
      <c r="C376" s="59"/>
      <c r="D376" s="59"/>
      <c r="E376" s="59"/>
      <c r="F376" s="59"/>
    </row>
    <row r="377" spans="1:6" s="58" customFormat="1" x14ac:dyDescent="0.25">
      <c r="B377" s="59"/>
      <c r="C377" s="59"/>
      <c r="D377" s="59"/>
      <c r="E377" s="59"/>
      <c r="F377" s="59"/>
    </row>
    <row r="378" spans="1:6" s="58" customFormat="1" x14ac:dyDescent="0.25">
      <c r="B378" s="59"/>
      <c r="C378" s="59"/>
      <c r="D378" s="59"/>
      <c r="E378" s="59"/>
      <c r="F378" s="59"/>
    </row>
    <row r="379" spans="1:6" s="58" customFormat="1" x14ac:dyDescent="0.25">
      <c r="B379" s="59"/>
      <c r="C379" s="59"/>
      <c r="D379" s="59"/>
      <c r="E379" s="59"/>
      <c r="F379" s="59"/>
    </row>
    <row r="380" spans="1:6" s="58" customFormat="1" x14ac:dyDescent="0.25">
      <c r="B380" s="59"/>
      <c r="C380" s="59"/>
      <c r="D380" s="59"/>
      <c r="E380" s="59"/>
      <c r="F380" s="59"/>
    </row>
    <row r="381" spans="1:6" s="58" customFormat="1" x14ac:dyDescent="0.25">
      <c r="B381" s="59"/>
      <c r="C381" s="59"/>
      <c r="D381" s="59"/>
      <c r="E381" s="59"/>
      <c r="F381" s="59"/>
    </row>
    <row r="382" spans="1:6" s="58" customFormat="1" x14ac:dyDescent="0.25">
      <c r="B382" s="59"/>
      <c r="C382" s="59"/>
      <c r="D382" s="59"/>
      <c r="E382" s="59"/>
      <c r="F382" s="59"/>
    </row>
    <row r="383" spans="1:6" s="58" customFormat="1" x14ac:dyDescent="0.25">
      <c r="B383" s="59"/>
      <c r="C383" s="59"/>
      <c r="D383" s="59"/>
      <c r="E383" s="59"/>
      <c r="F383" s="59"/>
    </row>
    <row r="384" spans="1:6" s="58" customFormat="1" x14ac:dyDescent="0.25">
      <c r="B384" s="59"/>
      <c r="C384" s="59"/>
      <c r="D384" s="59"/>
      <c r="E384" s="59"/>
      <c r="F384" s="59"/>
    </row>
    <row r="385" spans="2:6" s="58" customFormat="1" x14ac:dyDescent="0.25">
      <c r="B385" s="59"/>
      <c r="C385" s="59"/>
      <c r="D385" s="59"/>
      <c r="E385" s="59"/>
      <c r="F385" s="59"/>
    </row>
    <row r="386" spans="2:6" s="58" customFormat="1" x14ac:dyDescent="0.25">
      <c r="B386" s="59"/>
      <c r="C386" s="59"/>
      <c r="D386" s="59"/>
      <c r="E386" s="59"/>
      <c r="F386" s="59"/>
    </row>
    <row r="387" spans="2:6" s="58" customFormat="1" x14ac:dyDescent="0.25">
      <c r="B387" s="59"/>
      <c r="C387" s="59"/>
      <c r="D387" s="59"/>
      <c r="E387" s="59"/>
      <c r="F387" s="59"/>
    </row>
    <row r="388" spans="2:6" s="58" customFormat="1" x14ac:dyDescent="0.25">
      <c r="B388" s="59"/>
      <c r="C388" s="59"/>
      <c r="D388" s="59"/>
      <c r="E388" s="59"/>
      <c r="F388" s="59"/>
    </row>
    <row r="389" spans="2:6" s="58" customFormat="1" x14ac:dyDescent="0.25">
      <c r="B389" s="59"/>
      <c r="C389" s="59"/>
      <c r="D389" s="59"/>
      <c r="E389" s="59"/>
      <c r="F389" s="59"/>
    </row>
    <row r="390" spans="2:6" s="58" customFormat="1" x14ac:dyDescent="0.25">
      <c r="B390" s="59"/>
      <c r="C390" s="59"/>
      <c r="D390" s="59"/>
      <c r="E390" s="59"/>
      <c r="F390" s="59"/>
    </row>
    <row r="391" spans="2:6" s="58" customFormat="1" x14ac:dyDescent="0.25">
      <c r="B391" s="59"/>
      <c r="C391" s="59"/>
      <c r="D391" s="59"/>
      <c r="E391" s="59"/>
      <c r="F391" s="59"/>
    </row>
    <row r="392" spans="2:6" s="58" customFormat="1" x14ac:dyDescent="0.25">
      <c r="B392" s="59"/>
      <c r="C392" s="59"/>
      <c r="D392" s="59"/>
      <c r="E392" s="59"/>
      <c r="F392" s="59"/>
    </row>
    <row r="393" spans="2:6" s="58" customFormat="1" x14ac:dyDescent="0.25">
      <c r="B393" s="59"/>
      <c r="C393" s="59"/>
      <c r="D393" s="59"/>
      <c r="E393" s="59"/>
      <c r="F393" s="59"/>
    </row>
    <row r="394" spans="2:6" s="58" customFormat="1" x14ac:dyDescent="0.25">
      <c r="B394" s="59"/>
      <c r="C394" s="59"/>
      <c r="D394" s="59"/>
      <c r="E394" s="59"/>
      <c r="F394" s="59"/>
    </row>
    <row r="395" spans="2:6" s="58" customFormat="1" x14ac:dyDescent="0.25">
      <c r="B395" s="59"/>
      <c r="C395" s="59"/>
      <c r="D395" s="59"/>
      <c r="E395" s="59"/>
      <c r="F395" s="59"/>
    </row>
    <row r="396" spans="2:6" s="58" customFormat="1" x14ac:dyDescent="0.25">
      <c r="B396" s="59"/>
      <c r="C396" s="59"/>
      <c r="D396" s="59"/>
      <c r="E396" s="59"/>
      <c r="F396" s="59"/>
    </row>
    <row r="397" spans="2:6" s="58" customFormat="1" x14ac:dyDescent="0.25">
      <c r="B397" s="59"/>
      <c r="C397" s="59"/>
      <c r="D397" s="59"/>
      <c r="E397" s="59"/>
      <c r="F397" s="59"/>
    </row>
    <row r="398" spans="2:6" s="58" customFormat="1" x14ac:dyDescent="0.25">
      <c r="B398" s="59"/>
      <c r="C398" s="59"/>
      <c r="D398" s="59"/>
      <c r="E398" s="59"/>
      <c r="F398" s="59"/>
    </row>
    <row r="399" spans="2:6" s="58" customFormat="1" x14ac:dyDescent="0.25">
      <c r="B399" s="59"/>
      <c r="C399" s="59"/>
      <c r="D399" s="59"/>
      <c r="E399" s="59"/>
      <c r="F399" s="59"/>
    </row>
    <row r="400" spans="2:6" s="58" customFormat="1" x14ac:dyDescent="0.25">
      <c r="B400" s="59"/>
      <c r="C400" s="59"/>
      <c r="D400" s="59"/>
      <c r="E400" s="59"/>
      <c r="F400" s="59"/>
    </row>
    <row r="401" spans="2:6" s="58" customFormat="1" x14ac:dyDescent="0.25">
      <c r="B401" s="59"/>
      <c r="C401" s="59"/>
      <c r="D401" s="59"/>
      <c r="E401" s="59"/>
      <c r="F401" s="59"/>
    </row>
    <row r="402" spans="2:6" s="58" customFormat="1" x14ac:dyDescent="0.25">
      <c r="B402" s="59"/>
      <c r="C402" s="59"/>
      <c r="D402" s="59"/>
      <c r="E402" s="59"/>
      <c r="F402" s="59"/>
    </row>
    <row r="403" spans="2:6" s="58" customFormat="1" x14ac:dyDescent="0.25">
      <c r="B403" s="59"/>
      <c r="C403" s="59"/>
      <c r="D403" s="59"/>
      <c r="E403" s="59"/>
      <c r="F403" s="59"/>
    </row>
    <row r="404" spans="2:6" s="58" customFormat="1" x14ac:dyDescent="0.25">
      <c r="B404" s="59"/>
      <c r="C404" s="59"/>
      <c r="D404" s="59"/>
      <c r="E404" s="59"/>
      <c r="F404" s="59"/>
    </row>
    <row r="405" spans="2:6" s="58" customFormat="1" x14ac:dyDescent="0.25">
      <c r="B405" s="59"/>
      <c r="C405" s="59"/>
      <c r="D405" s="59"/>
      <c r="E405" s="59"/>
      <c r="F405" s="59"/>
    </row>
    <row r="406" spans="2:6" s="58" customFormat="1" x14ac:dyDescent="0.25">
      <c r="B406" s="59"/>
      <c r="C406" s="59"/>
      <c r="D406" s="59"/>
      <c r="E406" s="59"/>
      <c r="F406" s="59"/>
    </row>
    <row r="407" spans="2:6" s="58" customFormat="1" x14ac:dyDescent="0.25">
      <c r="B407" s="59"/>
      <c r="C407" s="59"/>
      <c r="D407" s="59"/>
      <c r="E407" s="59"/>
      <c r="F407" s="59"/>
    </row>
    <row r="408" spans="2:6" s="58" customFormat="1" x14ac:dyDescent="0.25">
      <c r="B408" s="59"/>
      <c r="C408" s="59"/>
      <c r="D408" s="59"/>
      <c r="E408" s="59"/>
      <c r="F408" s="59"/>
    </row>
    <row r="409" spans="2:6" s="58" customFormat="1" x14ac:dyDescent="0.25">
      <c r="B409" s="59"/>
      <c r="C409" s="59"/>
      <c r="D409" s="59"/>
      <c r="E409" s="59"/>
      <c r="F409" s="59"/>
    </row>
    <row r="410" spans="2:6" s="58" customFormat="1" x14ac:dyDescent="0.25">
      <c r="B410" s="59"/>
      <c r="C410" s="59"/>
      <c r="D410" s="59"/>
      <c r="E410" s="59"/>
      <c r="F410" s="59"/>
    </row>
    <row r="411" spans="2:6" s="58" customFormat="1" x14ac:dyDescent="0.25">
      <c r="B411" s="59"/>
      <c r="C411" s="59"/>
      <c r="D411" s="59"/>
      <c r="E411" s="59"/>
      <c r="F411" s="59"/>
    </row>
    <row r="412" spans="2:6" s="58" customFormat="1" x14ac:dyDescent="0.25">
      <c r="B412" s="59"/>
      <c r="C412" s="59"/>
      <c r="D412" s="59"/>
      <c r="E412" s="59"/>
      <c r="F412" s="59"/>
    </row>
    <row r="413" spans="2:6" s="58" customFormat="1" x14ac:dyDescent="0.25">
      <c r="B413" s="59"/>
      <c r="C413" s="59"/>
      <c r="D413" s="59"/>
      <c r="E413" s="59"/>
      <c r="F413" s="59"/>
    </row>
    <row r="414" spans="2:6" s="58" customFormat="1" x14ac:dyDescent="0.25">
      <c r="B414" s="59"/>
      <c r="C414" s="59"/>
      <c r="D414" s="59"/>
      <c r="E414" s="59"/>
      <c r="F414" s="59"/>
    </row>
    <row r="415" spans="2:6" s="58" customFormat="1" x14ac:dyDescent="0.25">
      <c r="B415" s="59"/>
      <c r="C415" s="59"/>
      <c r="D415" s="59"/>
      <c r="E415" s="59"/>
      <c r="F415" s="59"/>
    </row>
    <row r="416" spans="2:6" s="58" customFormat="1" x14ac:dyDescent="0.25">
      <c r="B416" s="59"/>
      <c r="C416" s="59"/>
      <c r="D416" s="59"/>
      <c r="E416" s="59"/>
      <c r="F416" s="59"/>
    </row>
    <row r="417" spans="2:6" s="58" customFormat="1" x14ac:dyDescent="0.25">
      <c r="B417" s="59"/>
      <c r="C417" s="59"/>
      <c r="D417" s="59"/>
      <c r="E417" s="59"/>
      <c r="F417" s="59"/>
    </row>
    <row r="418" spans="2:6" s="58" customFormat="1" x14ac:dyDescent="0.25">
      <c r="B418" s="59"/>
      <c r="C418" s="59"/>
      <c r="D418" s="59"/>
      <c r="E418" s="59"/>
      <c r="F418" s="59"/>
    </row>
    <row r="419" spans="2:6" s="58" customFormat="1" x14ac:dyDescent="0.25">
      <c r="B419" s="59"/>
      <c r="C419" s="59"/>
      <c r="D419" s="59"/>
      <c r="E419" s="59"/>
      <c r="F419" s="59"/>
    </row>
    <row r="420" spans="2:6" s="58" customFormat="1" x14ac:dyDescent="0.25">
      <c r="B420" s="59"/>
      <c r="C420" s="59"/>
      <c r="D420" s="59"/>
      <c r="E420" s="59"/>
      <c r="F420" s="59"/>
    </row>
    <row r="421" spans="2:6" s="58" customFormat="1" x14ac:dyDescent="0.25">
      <c r="B421" s="59"/>
      <c r="C421" s="59"/>
      <c r="D421" s="59"/>
      <c r="E421" s="59"/>
      <c r="F421" s="59"/>
    </row>
    <row r="422" spans="2:6" s="58" customFormat="1" x14ac:dyDescent="0.25">
      <c r="B422" s="59"/>
      <c r="C422" s="59"/>
      <c r="D422" s="59"/>
      <c r="E422" s="59"/>
      <c r="F422" s="59"/>
    </row>
    <row r="423" spans="2:6" s="58" customFormat="1" x14ac:dyDescent="0.25">
      <c r="B423" s="59"/>
      <c r="C423" s="59"/>
      <c r="D423" s="59"/>
      <c r="E423" s="59"/>
      <c r="F423" s="59"/>
    </row>
    <row r="424" spans="2:6" s="58" customFormat="1" x14ac:dyDescent="0.25">
      <c r="B424" s="59"/>
      <c r="C424" s="59"/>
      <c r="D424" s="59"/>
      <c r="E424" s="59"/>
      <c r="F424" s="59"/>
    </row>
    <row r="425" spans="2:6" s="58" customFormat="1" x14ac:dyDescent="0.25">
      <c r="B425" s="59"/>
      <c r="C425" s="59"/>
      <c r="D425" s="59"/>
      <c r="E425" s="59"/>
      <c r="F425" s="59"/>
    </row>
    <row r="426" spans="2:6" s="58" customFormat="1" x14ac:dyDescent="0.25">
      <c r="B426" s="59"/>
      <c r="C426" s="59"/>
      <c r="D426" s="59"/>
      <c r="E426" s="59"/>
      <c r="F426" s="59"/>
    </row>
    <row r="427" spans="2:6" s="58" customFormat="1" x14ac:dyDescent="0.25">
      <c r="B427" s="59"/>
      <c r="C427" s="59"/>
      <c r="D427" s="59"/>
      <c r="E427" s="59"/>
      <c r="F427" s="59"/>
    </row>
    <row r="428" spans="2:6" s="58" customFormat="1" x14ac:dyDescent="0.25">
      <c r="B428" s="59"/>
      <c r="C428" s="59"/>
      <c r="D428" s="59"/>
      <c r="E428" s="59"/>
      <c r="F428" s="59"/>
    </row>
    <row r="429" spans="2:6" s="58" customFormat="1" x14ac:dyDescent="0.25">
      <c r="B429" s="59"/>
      <c r="C429" s="59"/>
      <c r="D429" s="59"/>
      <c r="E429" s="59"/>
      <c r="F429" s="59"/>
    </row>
    <row r="430" spans="2:6" s="58" customFormat="1" x14ac:dyDescent="0.25">
      <c r="B430" s="59"/>
      <c r="C430" s="59"/>
      <c r="D430" s="59"/>
      <c r="E430" s="59"/>
      <c r="F430" s="59"/>
    </row>
    <row r="431" spans="2:6" s="58" customFormat="1" x14ac:dyDescent="0.25">
      <c r="B431" s="59"/>
      <c r="C431" s="59"/>
      <c r="D431" s="59"/>
      <c r="E431" s="59"/>
      <c r="F431" s="59"/>
    </row>
    <row r="432" spans="2:6" s="58" customFormat="1" x14ac:dyDescent="0.25">
      <c r="B432" s="59"/>
      <c r="C432" s="59"/>
      <c r="D432" s="59"/>
      <c r="E432" s="59"/>
      <c r="F432" s="59"/>
    </row>
    <row r="433" spans="2:6" s="58" customFormat="1" x14ac:dyDescent="0.25">
      <c r="B433" s="59"/>
      <c r="C433" s="59"/>
      <c r="D433" s="59"/>
      <c r="E433" s="59"/>
      <c r="F433" s="59"/>
    </row>
    <row r="434" spans="2:6" s="58" customFormat="1" x14ac:dyDescent="0.25">
      <c r="B434" s="59"/>
      <c r="C434" s="59"/>
      <c r="D434" s="59"/>
      <c r="E434" s="59"/>
      <c r="F434" s="59"/>
    </row>
    <row r="435" spans="2:6" s="58" customFormat="1" x14ac:dyDescent="0.25">
      <c r="B435" s="59"/>
      <c r="C435" s="59"/>
      <c r="D435" s="59"/>
      <c r="E435" s="59"/>
      <c r="F435" s="59"/>
    </row>
    <row r="436" spans="2:6" s="58" customFormat="1" x14ac:dyDescent="0.25">
      <c r="B436" s="59"/>
      <c r="C436" s="59"/>
      <c r="D436" s="59"/>
      <c r="E436" s="59"/>
      <c r="F436" s="59"/>
    </row>
    <row r="437" spans="2:6" s="58" customFormat="1" x14ac:dyDescent="0.25">
      <c r="B437" s="59"/>
      <c r="C437" s="59"/>
      <c r="D437" s="59"/>
      <c r="E437" s="59"/>
      <c r="F437" s="59"/>
    </row>
    <row r="438" spans="2:6" s="58" customFormat="1" x14ac:dyDescent="0.25">
      <c r="B438" s="59"/>
      <c r="C438" s="59"/>
      <c r="D438" s="59"/>
      <c r="E438" s="59"/>
      <c r="F438" s="59"/>
    </row>
    <row r="439" spans="2:6" s="58" customFormat="1" x14ac:dyDescent="0.25">
      <c r="B439" s="59"/>
      <c r="C439" s="59"/>
      <c r="D439" s="59"/>
      <c r="E439" s="59"/>
      <c r="F439" s="59"/>
    </row>
    <row r="440" spans="2:6" s="58" customFormat="1" x14ac:dyDescent="0.25">
      <c r="B440" s="59"/>
      <c r="C440" s="59"/>
      <c r="D440" s="59"/>
      <c r="E440" s="59"/>
      <c r="F440" s="59"/>
    </row>
    <row r="441" spans="2:6" s="58" customFormat="1" x14ac:dyDescent="0.25">
      <c r="B441" s="59"/>
      <c r="C441" s="59"/>
      <c r="D441" s="59"/>
      <c r="E441" s="59"/>
      <c r="F441" s="59"/>
    </row>
    <row r="442" spans="2:6" s="58" customFormat="1" x14ac:dyDescent="0.25">
      <c r="B442" s="59"/>
      <c r="C442" s="59"/>
      <c r="D442" s="59"/>
      <c r="E442" s="59"/>
      <c r="F442" s="59"/>
    </row>
    <row r="443" spans="2:6" s="58" customFormat="1" x14ac:dyDescent="0.25">
      <c r="B443" s="59"/>
      <c r="C443" s="59"/>
      <c r="D443" s="59"/>
      <c r="E443" s="59"/>
      <c r="F443" s="59"/>
    </row>
    <row r="444" spans="2:6" s="58" customFormat="1" x14ac:dyDescent="0.25">
      <c r="B444" s="59"/>
      <c r="C444" s="59"/>
      <c r="D444" s="59"/>
      <c r="E444" s="59"/>
      <c r="F444" s="59"/>
    </row>
    <row r="445" spans="2:6" s="58" customFormat="1" x14ac:dyDescent="0.25">
      <c r="B445" s="59"/>
      <c r="C445" s="59"/>
      <c r="D445" s="59"/>
      <c r="E445" s="59"/>
      <c r="F445" s="59"/>
    </row>
    <row r="446" spans="2:6" s="58" customFormat="1" x14ac:dyDescent="0.25">
      <c r="B446" s="59"/>
      <c r="C446" s="59"/>
      <c r="D446" s="59"/>
      <c r="E446" s="59"/>
      <c r="F446" s="59"/>
    </row>
    <row r="447" spans="2:6" s="58" customFormat="1" x14ac:dyDescent="0.25">
      <c r="B447" s="59"/>
      <c r="C447" s="59"/>
      <c r="D447" s="59"/>
      <c r="E447" s="59"/>
      <c r="F447" s="59"/>
    </row>
    <row r="448" spans="2:6" s="58" customFormat="1" x14ac:dyDescent="0.25">
      <c r="B448" s="59"/>
      <c r="C448" s="59"/>
      <c r="D448" s="59"/>
      <c r="E448" s="59"/>
      <c r="F448" s="59"/>
    </row>
    <row r="449" spans="2:6" s="58" customFormat="1" x14ac:dyDescent="0.25">
      <c r="B449" s="59"/>
      <c r="C449" s="59"/>
      <c r="D449" s="59"/>
      <c r="E449" s="59"/>
      <c r="F449" s="59"/>
    </row>
    <row r="450" spans="2:6" s="58" customFormat="1" x14ac:dyDescent="0.25">
      <c r="B450" s="59"/>
      <c r="C450" s="59"/>
      <c r="D450" s="59"/>
      <c r="E450" s="59"/>
      <c r="F450" s="59"/>
    </row>
    <row r="451" spans="2:6" s="58" customFormat="1" x14ac:dyDescent="0.25">
      <c r="B451" s="59"/>
      <c r="C451" s="59"/>
      <c r="D451" s="59"/>
      <c r="E451" s="59"/>
      <c r="F451" s="59"/>
    </row>
    <row r="452" spans="2:6" s="58" customFormat="1" x14ac:dyDescent="0.25">
      <c r="B452" s="59"/>
      <c r="C452" s="59"/>
      <c r="D452" s="59"/>
      <c r="E452" s="59"/>
      <c r="F452" s="59"/>
    </row>
    <row r="453" spans="2:6" s="58" customFormat="1" x14ac:dyDescent="0.25">
      <c r="B453" s="59"/>
      <c r="C453" s="59"/>
      <c r="D453" s="59"/>
      <c r="E453" s="59"/>
      <c r="F453" s="59"/>
    </row>
    <row r="454" spans="2:6" s="58" customFormat="1" x14ac:dyDescent="0.25">
      <c r="B454" s="59"/>
      <c r="C454" s="59"/>
      <c r="D454" s="59"/>
      <c r="E454" s="59"/>
      <c r="F454" s="59"/>
    </row>
    <row r="455" spans="2:6" s="58" customFormat="1" x14ac:dyDescent="0.25">
      <c r="B455" s="59"/>
      <c r="C455" s="59"/>
      <c r="D455" s="59"/>
      <c r="E455" s="59"/>
      <c r="F455" s="59"/>
    </row>
    <row r="456" spans="2:6" s="58" customFormat="1" x14ac:dyDescent="0.25">
      <c r="B456" s="59"/>
      <c r="C456" s="59"/>
      <c r="D456" s="59"/>
      <c r="E456" s="59"/>
      <c r="F456" s="59"/>
    </row>
    <row r="457" spans="2:6" s="58" customFormat="1" x14ac:dyDescent="0.25">
      <c r="B457" s="59"/>
      <c r="C457" s="59"/>
      <c r="D457" s="59"/>
      <c r="E457" s="59"/>
      <c r="F457" s="59"/>
    </row>
    <row r="458" spans="2:6" s="58" customFormat="1" x14ac:dyDescent="0.25">
      <c r="B458" s="59"/>
      <c r="C458" s="59"/>
      <c r="D458" s="59"/>
      <c r="E458" s="59"/>
      <c r="F458" s="59"/>
    </row>
    <row r="459" spans="2:6" s="58" customFormat="1" x14ac:dyDescent="0.25">
      <c r="B459" s="59"/>
      <c r="C459" s="59"/>
      <c r="D459" s="59"/>
      <c r="E459" s="59"/>
      <c r="F459" s="59"/>
    </row>
    <row r="460" spans="2:6" s="58" customFormat="1" x14ac:dyDescent="0.25">
      <c r="B460" s="59"/>
      <c r="C460" s="59"/>
      <c r="D460" s="59"/>
      <c r="E460" s="59"/>
      <c r="F460" s="59"/>
    </row>
    <row r="461" spans="2:6" s="58" customFormat="1" x14ac:dyDescent="0.25">
      <c r="B461" s="59"/>
      <c r="C461" s="59"/>
      <c r="D461" s="59"/>
      <c r="E461" s="59"/>
      <c r="F461" s="59"/>
    </row>
    <row r="462" spans="2:6" s="58" customFormat="1" x14ac:dyDescent="0.25">
      <c r="B462" s="59"/>
      <c r="C462" s="59"/>
      <c r="D462" s="59"/>
      <c r="E462" s="59"/>
      <c r="F462" s="59"/>
    </row>
    <row r="463" spans="2:6" s="58" customFormat="1" x14ac:dyDescent="0.25">
      <c r="B463" s="59"/>
      <c r="C463" s="59"/>
      <c r="D463" s="59"/>
      <c r="E463" s="59"/>
      <c r="F463" s="59"/>
    </row>
    <row r="464" spans="2:6" s="58" customFormat="1" x14ac:dyDescent="0.25">
      <c r="B464" s="59"/>
      <c r="C464" s="59"/>
      <c r="D464" s="59"/>
      <c r="E464" s="59"/>
      <c r="F464" s="59"/>
    </row>
    <row r="465" spans="2:6" s="58" customFormat="1" x14ac:dyDescent="0.25">
      <c r="B465" s="59"/>
      <c r="C465" s="59"/>
      <c r="D465" s="59"/>
      <c r="E465" s="59"/>
      <c r="F465" s="59"/>
    </row>
    <row r="466" spans="2:6" s="58" customFormat="1" x14ac:dyDescent="0.25">
      <c r="B466" s="59"/>
      <c r="C466" s="59"/>
      <c r="D466" s="59"/>
      <c r="E466" s="59"/>
      <c r="F466" s="59"/>
    </row>
    <row r="467" spans="2:6" s="58" customFormat="1" x14ac:dyDescent="0.25">
      <c r="B467" s="59"/>
      <c r="C467" s="59"/>
      <c r="D467" s="59"/>
      <c r="E467" s="59"/>
      <c r="F467" s="59"/>
    </row>
    <row r="468" spans="2:6" s="58" customFormat="1" x14ac:dyDescent="0.25">
      <c r="B468" s="59"/>
      <c r="C468" s="59"/>
      <c r="D468" s="59"/>
      <c r="E468" s="59"/>
      <c r="F468" s="59"/>
    </row>
    <row r="469" spans="2:6" s="58" customFormat="1" x14ac:dyDescent="0.25">
      <c r="B469" s="59"/>
      <c r="C469" s="59"/>
      <c r="D469" s="59"/>
      <c r="E469" s="59"/>
      <c r="F469" s="59"/>
    </row>
    <row r="470" spans="2:6" s="58" customFormat="1" x14ac:dyDescent="0.25">
      <c r="B470" s="59"/>
      <c r="C470" s="59"/>
      <c r="D470" s="59"/>
      <c r="E470" s="59"/>
      <c r="F470" s="59"/>
    </row>
    <row r="471" spans="2:6" s="58" customFormat="1" x14ac:dyDescent="0.25">
      <c r="B471" s="59"/>
      <c r="C471" s="59"/>
      <c r="D471" s="59"/>
      <c r="E471" s="59"/>
      <c r="F471" s="59"/>
    </row>
    <row r="472" spans="2:6" s="58" customFormat="1" x14ac:dyDescent="0.25">
      <c r="B472" s="59"/>
      <c r="C472" s="59"/>
      <c r="D472" s="59"/>
      <c r="E472" s="59"/>
      <c r="F472" s="59"/>
    </row>
    <row r="473" spans="2:6" s="58" customFormat="1" x14ac:dyDescent="0.25">
      <c r="B473" s="59"/>
      <c r="C473" s="59"/>
      <c r="D473" s="59"/>
      <c r="E473" s="59"/>
      <c r="F473" s="59"/>
    </row>
    <row r="474" spans="2:6" s="58" customFormat="1" x14ac:dyDescent="0.25">
      <c r="B474" s="59"/>
      <c r="C474" s="59"/>
      <c r="D474" s="59"/>
      <c r="E474" s="59"/>
      <c r="F474" s="59"/>
    </row>
    <row r="475" spans="2:6" s="58" customFormat="1" x14ac:dyDescent="0.25">
      <c r="B475" s="59"/>
      <c r="C475" s="59"/>
      <c r="D475" s="59"/>
      <c r="E475" s="59"/>
      <c r="F475" s="59"/>
    </row>
    <row r="476" spans="2:6" s="58" customFormat="1" x14ac:dyDescent="0.25">
      <c r="B476" s="59"/>
      <c r="C476" s="59"/>
      <c r="D476" s="59"/>
      <c r="E476" s="59"/>
      <c r="F476" s="59"/>
    </row>
    <row r="477" spans="2:6" s="58" customFormat="1" x14ac:dyDescent="0.25">
      <c r="B477" s="59"/>
      <c r="C477" s="59"/>
      <c r="D477" s="59"/>
      <c r="E477" s="59"/>
      <c r="F477" s="59"/>
    </row>
    <row r="478" spans="2:6" s="58" customFormat="1" x14ac:dyDescent="0.25">
      <c r="B478" s="59"/>
      <c r="C478" s="59"/>
      <c r="D478" s="59"/>
      <c r="E478" s="59"/>
      <c r="F478" s="59"/>
    </row>
    <row r="479" spans="2:6" s="58" customFormat="1" x14ac:dyDescent="0.25">
      <c r="B479" s="59"/>
      <c r="C479" s="59"/>
      <c r="D479" s="59"/>
      <c r="E479" s="59"/>
      <c r="F479" s="59"/>
    </row>
    <row r="480" spans="2:6" s="58" customFormat="1" x14ac:dyDescent="0.25">
      <c r="B480" s="59"/>
      <c r="C480" s="59"/>
      <c r="D480" s="59"/>
      <c r="E480" s="59"/>
      <c r="F480" s="59"/>
    </row>
    <row r="481" spans="2:6" s="58" customFormat="1" x14ac:dyDescent="0.25">
      <c r="B481" s="59"/>
      <c r="C481" s="59"/>
      <c r="D481" s="59"/>
      <c r="E481" s="59"/>
      <c r="F481" s="59"/>
    </row>
    <row r="482" spans="2:6" s="58" customFormat="1" x14ac:dyDescent="0.25">
      <c r="B482" s="59"/>
      <c r="C482" s="59"/>
      <c r="D482" s="59"/>
      <c r="E482" s="59"/>
      <c r="F482" s="59"/>
    </row>
    <row r="483" spans="2:6" s="58" customFormat="1" x14ac:dyDescent="0.25">
      <c r="B483" s="59"/>
      <c r="C483" s="59"/>
      <c r="D483" s="59"/>
      <c r="E483" s="59"/>
      <c r="F483" s="59"/>
    </row>
    <row r="484" spans="2:6" s="58" customFormat="1" x14ac:dyDescent="0.25">
      <c r="B484" s="59"/>
      <c r="C484" s="59"/>
      <c r="D484" s="59"/>
      <c r="E484" s="59"/>
      <c r="F484" s="59"/>
    </row>
    <row r="485" spans="2:6" s="58" customFormat="1" x14ac:dyDescent="0.25">
      <c r="B485" s="59"/>
      <c r="C485" s="59"/>
      <c r="D485" s="59"/>
      <c r="E485" s="59"/>
      <c r="F485" s="59"/>
    </row>
    <row r="486" spans="2:6" s="58" customFormat="1" x14ac:dyDescent="0.25">
      <c r="B486" s="59"/>
      <c r="C486" s="59"/>
      <c r="D486" s="59"/>
      <c r="E486" s="59"/>
      <c r="F486" s="59"/>
    </row>
    <row r="487" spans="2:6" s="58" customFormat="1" x14ac:dyDescent="0.25">
      <c r="B487" s="59"/>
      <c r="C487" s="59"/>
      <c r="D487" s="59"/>
      <c r="E487" s="59"/>
      <c r="F487" s="59"/>
    </row>
    <row r="488" spans="2:6" s="58" customFormat="1" x14ac:dyDescent="0.25">
      <c r="B488" s="59"/>
      <c r="C488" s="59"/>
      <c r="D488" s="59"/>
      <c r="E488" s="59"/>
      <c r="F488" s="59"/>
    </row>
    <row r="489" spans="2:6" s="58" customFormat="1" x14ac:dyDescent="0.25">
      <c r="B489" s="59"/>
      <c r="C489" s="59"/>
      <c r="D489" s="59"/>
      <c r="E489" s="59"/>
      <c r="F489" s="59"/>
    </row>
    <row r="490" spans="2:6" s="58" customFormat="1" x14ac:dyDescent="0.25">
      <c r="B490" s="59"/>
      <c r="C490" s="59"/>
      <c r="D490" s="59"/>
      <c r="E490" s="59"/>
      <c r="F490" s="59"/>
    </row>
    <row r="491" spans="2:6" s="58" customFormat="1" x14ac:dyDescent="0.25">
      <c r="B491" s="59"/>
      <c r="C491" s="59"/>
      <c r="D491" s="59"/>
      <c r="E491" s="59"/>
      <c r="F491" s="59"/>
    </row>
    <row r="492" spans="2:6" s="58" customFormat="1" x14ac:dyDescent="0.25">
      <c r="B492" s="59"/>
      <c r="C492" s="59"/>
      <c r="D492" s="59"/>
      <c r="E492" s="59"/>
      <c r="F492" s="59"/>
    </row>
    <row r="493" spans="2:6" s="58" customFormat="1" x14ac:dyDescent="0.25">
      <c r="B493" s="59"/>
      <c r="C493" s="59"/>
      <c r="D493" s="59"/>
      <c r="E493" s="59"/>
      <c r="F493" s="59"/>
    </row>
    <row r="494" spans="2:6" s="58" customFormat="1" x14ac:dyDescent="0.25">
      <c r="B494" s="59"/>
      <c r="C494" s="59"/>
      <c r="D494" s="59"/>
      <c r="E494" s="59"/>
      <c r="F494" s="59"/>
    </row>
    <row r="495" spans="2:6" s="58" customFormat="1" x14ac:dyDescent="0.25">
      <c r="B495" s="59"/>
      <c r="C495" s="59"/>
      <c r="D495" s="59"/>
      <c r="E495" s="59"/>
      <c r="F495" s="59"/>
    </row>
    <row r="496" spans="2:6" s="58" customFormat="1" x14ac:dyDescent="0.25">
      <c r="B496" s="59"/>
      <c r="C496" s="59"/>
      <c r="D496" s="59"/>
      <c r="E496" s="59"/>
      <c r="F496" s="59"/>
    </row>
    <row r="497" spans="2:6" s="58" customFormat="1" x14ac:dyDescent="0.25">
      <c r="B497" s="59"/>
      <c r="C497" s="59"/>
      <c r="D497" s="59"/>
      <c r="E497" s="59"/>
      <c r="F497" s="59"/>
    </row>
    <row r="498" spans="2:6" s="58" customFormat="1" x14ac:dyDescent="0.25">
      <c r="B498" s="59"/>
      <c r="C498" s="59"/>
      <c r="D498" s="59"/>
      <c r="E498" s="59"/>
      <c r="F498" s="59"/>
    </row>
    <row r="499" spans="2:6" s="58" customFormat="1" x14ac:dyDescent="0.25">
      <c r="B499" s="59"/>
      <c r="C499" s="59"/>
      <c r="D499" s="59"/>
      <c r="E499" s="59"/>
      <c r="F499" s="59"/>
    </row>
    <row r="500" spans="2:6" s="58" customFormat="1" x14ac:dyDescent="0.25">
      <c r="B500" s="59"/>
      <c r="C500" s="59"/>
      <c r="D500" s="59"/>
      <c r="E500" s="59"/>
      <c r="F500" s="59"/>
    </row>
    <row r="501" spans="2:6" s="58" customFormat="1" x14ac:dyDescent="0.25">
      <c r="B501" s="59"/>
      <c r="C501" s="59"/>
      <c r="D501" s="59"/>
      <c r="E501" s="59"/>
      <c r="F501" s="59"/>
    </row>
    <row r="502" spans="2:6" s="58" customFormat="1" x14ac:dyDescent="0.25">
      <c r="B502" s="59"/>
      <c r="C502" s="59"/>
      <c r="D502" s="59"/>
      <c r="E502" s="59"/>
      <c r="F502" s="59"/>
    </row>
    <row r="503" spans="2:6" s="58" customFormat="1" x14ac:dyDescent="0.25">
      <c r="B503" s="59"/>
      <c r="C503" s="59"/>
      <c r="D503" s="59"/>
      <c r="E503" s="59"/>
      <c r="F503" s="59"/>
    </row>
    <row r="504" spans="2:6" s="58" customFormat="1" x14ac:dyDescent="0.25">
      <c r="B504" s="59"/>
      <c r="C504" s="59"/>
      <c r="D504" s="59"/>
      <c r="E504" s="59"/>
      <c r="F504" s="59"/>
    </row>
    <row r="505" spans="2:6" s="58" customFormat="1" x14ac:dyDescent="0.25">
      <c r="B505" s="59"/>
      <c r="C505" s="59"/>
      <c r="D505" s="59"/>
      <c r="E505" s="59"/>
      <c r="F505" s="59"/>
    </row>
    <row r="506" spans="2:6" s="58" customFormat="1" x14ac:dyDescent="0.25">
      <c r="B506" s="59"/>
      <c r="C506" s="59"/>
      <c r="D506" s="59"/>
      <c r="E506" s="59"/>
      <c r="F506" s="59"/>
    </row>
    <row r="507" spans="2:6" s="58" customFormat="1" x14ac:dyDescent="0.25">
      <c r="B507" s="59"/>
      <c r="C507" s="59"/>
      <c r="D507" s="59"/>
      <c r="E507" s="59"/>
      <c r="F507" s="59"/>
    </row>
    <row r="508" spans="2:6" s="58" customFormat="1" x14ac:dyDescent="0.25">
      <c r="B508" s="59"/>
      <c r="C508" s="59"/>
      <c r="D508" s="59"/>
      <c r="E508" s="59"/>
      <c r="F508" s="59"/>
    </row>
    <row r="509" spans="2:6" s="58" customFormat="1" x14ac:dyDescent="0.25">
      <c r="B509" s="59"/>
      <c r="C509" s="59"/>
      <c r="D509" s="59"/>
      <c r="E509" s="59"/>
      <c r="F509" s="59"/>
    </row>
    <row r="510" spans="2:6" s="58" customFormat="1" x14ac:dyDescent="0.25">
      <c r="B510" s="59"/>
      <c r="C510" s="59"/>
      <c r="D510" s="59"/>
      <c r="E510" s="59"/>
      <c r="F510" s="59"/>
    </row>
    <row r="511" spans="2:6" s="58" customFormat="1" x14ac:dyDescent="0.25">
      <c r="B511" s="59"/>
      <c r="C511" s="59"/>
      <c r="D511" s="59"/>
      <c r="E511" s="59"/>
      <c r="F511" s="59"/>
    </row>
    <row r="512" spans="2:6" s="58" customFormat="1" x14ac:dyDescent="0.25">
      <c r="B512" s="59"/>
      <c r="C512" s="59"/>
      <c r="D512" s="59"/>
      <c r="E512" s="59"/>
      <c r="F512" s="59"/>
    </row>
    <row r="513" spans="2:6" s="58" customFormat="1" x14ac:dyDescent="0.25">
      <c r="B513" s="59"/>
      <c r="C513" s="59"/>
      <c r="D513" s="59"/>
      <c r="E513" s="59"/>
      <c r="F513" s="59"/>
    </row>
    <row r="514" spans="2:6" s="58" customFormat="1" x14ac:dyDescent="0.25">
      <c r="B514" s="59"/>
      <c r="C514" s="59"/>
      <c r="D514" s="59"/>
      <c r="E514" s="59"/>
      <c r="F514" s="59"/>
    </row>
    <row r="515" spans="2:6" s="58" customFormat="1" x14ac:dyDescent="0.25">
      <c r="B515" s="59"/>
      <c r="C515" s="59"/>
      <c r="D515" s="59"/>
      <c r="E515" s="59"/>
      <c r="F515" s="59"/>
    </row>
    <row r="516" spans="2:6" s="58" customFormat="1" x14ac:dyDescent="0.25">
      <c r="B516" s="59"/>
      <c r="C516" s="59"/>
      <c r="D516" s="59"/>
      <c r="E516" s="59"/>
      <c r="F516" s="59"/>
    </row>
    <row r="517" spans="2:6" s="58" customFormat="1" x14ac:dyDescent="0.25">
      <c r="B517" s="59"/>
      <c r="C517" s="59"/>
      <c r="D517" s="59"/>
      <c r="E517" s="59"/>
      <c r="F517" s="59"/>
    </row>
    <row r="518" spans="2:6" s="58" customFormat="1" x14ac:dyDescent="0.25">
      <c r="B518" s="59"/>
      <c r="C518" s="59"/>
      <c r="D518" s="59"/>
      <c r="E518" s="59"/>
      <c r="F518" s="59"/>
    </row>
    <row r="519" spans="2:6" s="58" customFormat="1" x14ac:dyDescent="0.25">
      <c r="B519" s="59"/>
      <c r="C519" s="59"/>
      <c r="D519" s="59"/>
      <c r="E519" s="59"/>
      <c r="F519" s="59"/>
    </row>
    <row r="520" spans="2:6" s="58" customFormat="1" x14ac:dyDescent="0.25">
      <c r="B520" s="59"/>
      <c r="C520" s="59"/>
      <c r="D520" s="59"/>
      <c r="E520" s="59"/>
      <c r="F520" s="59"/>
    </row>
    <row r="521" spans="2:6" s="58" customFormat="1" x14ac:dyDescent="0.25">
      <c r="B521" s="59"/>
      <c r="C521" s="59"/>
      <c r="D521" s="59"/>
      <c r="E521" s="59"/>
      <c r="F521" s="59"/>
    </row>
    <row r="522" spans="2:6" s="58" customFormat="1" x14ac:dyDescent="0.25">
      <c r="B522" s="59"/>
      <c r="C522" s="59"/>
      <c r="D522" s="59"/>
      <c r="E522" s="59"/>
      <c r="F522" s="59"/>
    </row>
    <row r="523" spans="2:6" s="58" customFormat="1" x14ac:dyDescent="0.25">
      <c r="B523" s="59"/>
      <c r="C523" s="59"/>
      <c r="D523" s="59"/>
      <c r="E523" s="59"/>
      <c r="F523" s="59"/>
    </row>
    <row r="524" spans="2:6" s="58" customFormat="1" x14ac:dyDescent="0.25">
      <c r="B524" s="59"/>
      <c r="C524" s="59"/>
      <c r="D524" s="59"/>
      <c r="E524" s="59"/>
      <c r="F524" s="59"/>
    </row>
    <row r="525" spans="2:6" s="58" customFormat="1" x14ac:dyDescent="0.25">
      <c r="B525" s="59"/>
      <c r="C525" s="59"/>
      <c r="D525" s="59"/>
      <c r="E525" s="59"/>
      <c r="F525" s="59"/>
    </row>
    <row r="526" spans="2:6" s="58" customFormat="1" x14ac:dyDescent="0.25">
      <c r="B526" s="59"/>
      <c r="C526" s="59"/>
      <c r="D526" s="59"/>
      <c r="E526" s="59"/>
      <c r="F526" s="59"/>
    </row>
    <row r="527" spans="2:6" s="58" customFormat="1" x14ac:dyDescent="0.25">
      <c r="B527" s="59"/>
      <c r="C527" s="59"/>
      <c r="D527" s="59"/>
      <c r="E527" s="59"/>
      <c r="F527" s="59"/>
    </row>
    <row r="528" spans="2:6" s="58" customFormat="1" x14ac:dyDescent="0.25">
      <c r="B528" s="59"/>
      <c r="C528" s="59"/>
      <c r="D528" s="59"/>
      <c r="E528" s="59"/>
      <c r="F528" s="59"/>
    </row>
    <row r="529" spans="2:6" s="58" customFormat="1" x14ac:dyDescent="0.25">
      <c r="B529" s="59"/>
      <c r="C529" s="59"/>
      <c r="D529" s="59"/>
      <c r="E529" s="59"/>
      <c r="F529" s="59"/>
    </row>
    <row r="530" spans="2:6" s="58" customFormat="1" x14ac:dyDescent="0.25">
      <c r="B530" s="59"/>
      <c r="C530" s="59"/>
      <c r="D530" s="59"/>
      <c r="E530" s="59"/>
      <c r="F530" s="59"/>
    </row>
    <row r="531" spans="2:6" s="58" customFormat="1" x14ac:dyDescent="0.25">
      <c r="B531" s="59"/>
      <c r="C531" s="59"/>
      <c r="D531" s="59"/>
      <c r="E531" s="59"/>
      <c r="F531" s="59"/>
    </row>
    <row r="532" spans="2:6" s="58" customFormat="1" x14ac:dyDescent="0.25">
      <c r="B532" s="59"/>
      <c r="C532" s="59"/>
      <c r="D532" s="59"/>
      <c r="E532" s="59"/>
      <c r="F532" s="59"/>
    </row>
    <row r="533" spans="2:6" s="58" customFormat="1" x14ac:dyDescent="0.25">
      <c r="B533" s="59"/>
      <c r="C533" s="59"/>
      <c r="D533" s="59"/>
      <c r="E533" s="59"/>
      <c r="F533" s="59"/>
    </row>
    <row r="534" spans="2:6" s="58" customFormat="1" x14ac:dyDescent="0.25">
      <c r="B534" s="59"/>
      <c r="C534" s="59"/>
      <c r="D534" s="59"/>
      <c r="E534" s="59"/>
      <c r="F534" s="59"/>
    </row>
    <row r="535" spans="2:6" s="58" customFormat="1" x14ac:dyDescent="0.25">
      <c r="B535" s="59"/>
      <c r="C535" s="59"/>
      <c r="D535" s="59"/>
      <c r="E535" s="59"/>
      <c r="F535" s="59"/>
    </row>
    <row r="536" spans="2:6" s="58" customFormat="1" x14ac:dyDescent="0.25">
      <c r="B536" s="59"/>
      <c r="C536" s="59"/>
      <c r="D536" s="59"/>
      <c r="E536" s="59"/>
      <c r="F536" s="59"/>
    </row>
    <row r="537" spans="2:6" s="58" customFormat="1" x14ac:dyDescent="0.25">
      <c r="B537" s="59"/>
      <c r="C537" s="59"/>
      <c r="D537" s="59"/>
      <c r="E537" s="59"/>
      <c r="F537" s="59"/>
    </row>
    <row r="538" spans="2:6" s="58" customFormat="1" x14ac:dyDescent="0.25">
      <c r="B538" s="59"/>
      <c r="C538" s="59"/>
      <c r="D538" s="59"/>
      <c r="E538" s="59"/>
      <c r="F538" s="59"/>
    </row>
    <row r="539" spans="2:6" s="58" customFormat="1" x14ac:dyDescent="0.25">
      <c r="B539" s="59"/>
      <c r="C539" s="59"/>
      <c r="D539" s="59"/>
      <c r="E539" s="59"/>
      <c r="F539" s="59"/>
    </row>
    <row r="540" spans="2:6" s="58" customFormat="1" x14ac:dyDescent="0.25">
      <c r="B540" s="59"/>
      <c r="C540" s="59"/>
      <c r="D540" s="59"/>
      <c r="E540" s="59"/>
      <c r="F540" s="59"/>
    </row>
    <row r="541" spans="2:6" s="58" customFormat="1" x14ac:dyDescent="0.25">
      <c r="B541" s="59"/>
      <c r="C541" s="59"/>
      <c r="D541" s="59"/>
      <c r="E541" s="59"/>
      <c r="F541" s="59"/>
    </row>
    <row r="542" spans="2:6" s="58" customFormat="1" x14ac:dyDescent="0.25">
      <c r="B542" s="59"/>
      <c r="C542" s="59"/>
      <c r="D542" s="59"/>
      <c r="E542" s="59"/>
      <c r="F542" s="59"/>
    </row>
    <row r="543" spans="2:6" s="58" customFormat="1" x14ac:dyDescent="0.25">
      <c r="B543" s="59"/>
      <c r="C543" s="59"/>
      <c r="D543" s="59"/>
      <c r="E543" s="59"/>
      <c r="F543" s="59"/>
    </row>
    <row r="544" spans="2:6" s="58" customFormat="1" x14ac:dyDescent="0.25">
      <c r="B544" s="59"/>
      <c r="C544" s="59"/>
      <c r="D544" s="59"/>
      <c r="E544" s="59"/>
      <c r="F544" s="59"/>
    </row>
    <row r="545" spans="2:6" s="58" customFormat="1" x14ac:dyDescent="0.25">
      <c r="B545" s="59"/>
      <c r="C545" s="59"/>
      <c r="D545" s="59"/>
      <c r="E545" s="59"/>
      <c r="F545" s="59"/>
    </row>
    <row r="546" spans="2:6" s="58" customFormat="1" x14ac:dyDescent="0.25">
      <c r="B546" s="59"/>
      <c r="C546" s="59"/>
      <c r="D546" s="59"/>
      <c r="E546" s="59"/>
      <c r="F546" s="59"/>
    </row>
    <row r="547" spans="2:6" s="58" customFormat="1" x14ac:dyDescent="0.25">
      <c r="B547" s="59"/>
      <c r="C547" s="59"/>
      <c r="D547" s="59"/>
      <c r="E547" s="59"/>
      <c r="F547" s="59"/>
    </row>
    <row r="548" spans="2:6" s="58" customFormat="1" x14ac:dyDescent="0.25">
      <c r="B548" s="59"/>
      <c r="C548" s="59"/>
      <c r="D548" s="59"/>
      <c r="E548" s="59"/>
      <c r="F548" s="59"/>
    </row>
    <row r="549" spans="2:6" s="58" customFormat="1" x14ac:dyDescent="0.25">
      <c r="B549" s="59"/>
      <c r="C549" s="59"/>
      <c r="D549" s="59"/>
      <c r="E549" s="59"/>
      <c r="F549" s="59"/>
    </row>
    <row r="550" spans="2:6" s="58" customFormat="1" x14ac:dyDescent="0.25">
      <c r="B550" s="59"/>
      <c r="C550" s="59"/>
      <c r="D550" s="59"/>
      <c r="E550" s="59"/>
      <c r="F550" s="59"/>
    </row>
    <row r="551" spans="2:6" s="58" customFormat="1" x14ac:dyDescent="0.25">
      <c r="B551" s="59"/>
      <c r="C551" s="59"/>
      <c r="D551" s="59"/>
      <c r="E551" s="59"/>
      <c r="F551" s="59"/>
    </row>
    <row r="552" spans="2:6" s="58" customFormat="1" x14ac:dyDescent="0.25">
      <c r="B552" s="62"/>
      <c r="C552" s="62"/>
      <c r="D552" s="62"/>
      <c r="E552" s="62"/>
      <c r="F552" s="62"/>
    </row>
    <row r="553" spans="2:6" s="57" customFormat="1" x14ac:dyDescent="0.25">
      <c r="B553" s="63"/>
      <c r="C553" s="63"/>
      <c r="D553" s="63"/>
      <c r="E553" s="63"/>
      <c r="F553" s="63"/>
    </row>
    <row r="554" spans="2:6" s="64" customFormat="1" x14ac:dyDescent="0.25">
      <c r="B554" s="62"/>
      <c r="C554" s="62"/>
      <c r="D554" s="62"/>
      <c r="E554" s="62"/>
      <c r="F554" s="62"/>
    </row>
  </sheetData>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0" tint="-0.249977111117893"/>
  </sheetPr>
  <dimension ref="A1:AE65"/>
  <sheetViews>
    <sheetView zoomScale="69" zoomScaleNormal="69" workbookViewId="0">
      <selection activeCell="H31" sqref="H31"/>
    </sheetView>
  </sheetViews>
  <sheetFormatPr baseColWidth="10" defaultRowHeight="15" x14ac:dyDescent="0.25"/>
  <cols>
    <col min="2" max="2" width="19" customWidth="1"/>
    <col min="3" max="6" width="11.85546875" customWidth="1"/>
    <col min="7" max="9" width="11.28515625" customWidth="1"/>
    <col min="10" max="11" width="11.28515625" style="45" customWidth="1"/>
    <col min="12" max="31" width="11.28515625" customWidth="1"/>
    <col min="32" max="32" width="6.28515625" customWidth="1"/>
    <col min="33" max="38" width="11.28515625" customWidth="1"/>
  </cols>
  <sheetData>
    <row r="1" spans="1:31" x14ac:dyDescent="0.25">
      <c r="A1" s="7"/>
      <c r="B1" s="7"/>
      <c r="C1" s="37" t="s">
        <v>35</v>
      </c>
      <c r="D1" s="37"/>
      <c r="E1" s="37"/>
      <c r="F1" s="8"/>
      <c r="G1" s="38"/>
      <c r="H1" s="38"/>
      <c r="I1" s="38"/>
      <c r="J1" s="40" t="s">
        <v>34</v>
      </c>
      <c r="K1" s="40"/>
      <c r="L1" s="38"/>
      <c r="M1" s="39"/>
      <c r="N1" s="39"/>
      <c r="O1" s="39"/>
      <c r="P1" s="38"/>
      <c r="Q1" s="38"/>
      <c r="R1" s="38"/>
      <c r="S1" s="38"/>
      <c r="T1" s="38"/>
      <c r="U1" s="38"/>
      <c r="V1" s="38"/>
      <c r="W1" s="38"/>
      <c r="X1" s="38"/>
      <c r="Y1" s="38"/>
      <c r="Z1" s="38"/>
      <c r="AA1" s="38"/>
      <c r="AB1" s="38"/>
      <c r="AC1" s="38"/>
      <c r="AD1" s="38"/>
      <c r="AE1" s="38"/>
    </row>
    <row r="2" spans="1:31" x14ac:dyDescent="0.25">
      <c r="A2" s="9" t="s">
        <v>3</v>
      </c>
      <c r="B2" s="9"/>
      <c r="C2" s="10" t="s">
        <v>32</v>
      </c>
      <c r="D2" s="10" t="s">
        <v>33</v>
      </c>
      <c r="E2" s="10" t="s">
        <v>36</v>
      </c>
      <c r="F2" s="10"/>
      <c r="G2" s="9"/>
      <c r="H2" s="9"/>
      <c r="I2" s="9"/>
      <c r="J2" s="41" t="s">
        <v>32</v>
      </c>
      <c r="K2" s="41" t="s">
        <v>33</v>
      </c>
      <c r="L2" s="9"/>
      <c r="M2" s="11"/>
      <c r="N2" s="11"/>
      <c r="O2" s="11"/>
      <c r="P2" s="9"/>
      <c r="Q2" s="9"/>
      <c r="R2" s="9"/>
      <c r="S2" s="9"/>
      <c r="T2" s="9"/>
      <c r="U2" s="9"/>
      <c r="V2" s="9"/>
      <c r="W2" s="9"/>
      <c r="X2" s="9"/>
      <c r="Y2" s="9"/>
      <c r="Z2" s="9"/>
      <c r="AA2" s="9"/>
      <c r="AB2" s="9"/>
      <c r="AC2" s="9"/>
      <c r="AD2" s="9"/>
      <c r="AE2" s="9"/>
    </row>
    <row r="3" spans="1:31" x14ac:dyDescent="0.25">
      <c r="A3">
        <v>2014</v>
      </c>
      <c r="B3" s="1"/>
      <c r="C3" s="12">
        <v>935</v>
      </c>
      <c r="D3" s="12">
        <v>1055</v>
      </c>
      <c r="E3" s="12">
        <v>995</v>
      </c>
      <c r="F3" s="12"/>
      <c r="G3" s="13"/>
      <c r="H3" s="13"/>
      <c r="I3" s="13"/>
      <c r="J3" s="42">
        <v>100</v>
      </c>
      <c r="K3" s="42">
        <v>120</v>
      </c>
      <c r="L3" s="13"/>
      <c r="M3" s="14"/>
      <c r="N3" s="14"/>
      <c r="O3" s="14"/>
      <c r="P3" s="13"/>
      <c r="Q3" s="13"/>
      <c r="R3" s="13"/>
      <c r="S3" s="13"/>
      <c r="T3" s="13"/>
      <c r="U3" s="13"/>
      <c r="V3" s="13"/>
      <c r="W3" s="13"/>
      <c r="X3" s="13"/>
      <c r="Y3" s="13"/>
      <c r="Z3" s="13"/>
      <c r="AA3" s="13"/>
      <c r="AB3" s="13"/>
      <c r="AC3" s="13"/>
      <c r="AD3" s="13"/>
      <c r="AE3" s="13"/>
    </row>
    <row r="4" spans="1:31" x14ac:dyDescent="0.25">
      <c r="A4">
        <v>2015</v>
      </c>
      <c r="B4" s="1"/>
      <c r="C4" s="12">
        <v>900.63980221169891</v>
      </c>
      <c r="D4" s="12">
        <v>1020.8929694530743</v>
      </c>
      <c r="E4" s="12">
        <v>960.76638583238662</v>
      </c>
      <c r="F4" s="12"/>
      <c r="G4" s="1"/>
      <c r="H4" s="1"/>
      <c r="I4" s="15"/>
      <c r="J4" s="43">
        <v>92.624537105657353</v>
      </c>
      <c r="K4" s="43">
        <v>111.14944452678883</v>
      </c>
      <c r="L4" s="16"/>
      <c r="M4" s="14"/>
      <c r="N4" s="14"/>
      <c r="O4" s="14"/>
      <c r="P4" s="17"/>
      <c r="Q4" s="17"/>
      <c r="R4" s="17"/>
      <c r="S4" s="17"/>
      <c r="T4" s="17"/>
      <c r="U4" s="17"/>
      <c r="V4" s="17"/>
      <c r="W4" s="17"/>
      <c r="X4" s="17"/>
      <c r="Y4" s="17"/>
      <c r="Z4" s="17"/>
      <c r="AA4" s="17"/>
      <c r="AB4" s="17"/>
      <c r="AC4" s="17"/>
      <c r="AD4" s="17"/>
      <c r="AE4" s="17"/>
    </row>
    <row r="5" spans="1:31" x14ac:dyDescent="0.25">
      <c r="A5">
        <v>2016</v>
      </c>
      <c r="B5" s="1"/>
      <c r="C5" s="12">
        <v>869.29300521867549</v>
      </c>
      <c r="D5" s="12">
        <v>989.94652176871682</v>
      </c>
      <c r="E5" s="12">
        <v>929.61976349369615</v>
      </c>
      <c r="F5" s="12"/>
      <c r="G5" s="1"/>
      <c r="H5" s="1"/>
      <c r="I5" s="15"/>
      <c r="J5" s="43">
        <v>86.192686096613642</v>
      </c>
      <c r="K5" s="43">
        <v>103.43122331593638</v>
      </c>
      <c r="L5" s="16"/>
      <c r="M5" s="14"/>
      <c r="N5" s="14"/>
      <c r="O5" s="14"/>
      <c r="P5" s="17"/>
      <c r="Q5" s="17"/>
      <c r="R5" s="17"/>
      <c r="S5" s="17"/>
      <c r="T5" s="17"/>
      <c r="U5" s="17"/>
      <c r="V5" s="17"/>
      <c r="W5" s="17"/>
      <c r="X5" s="17"/>
      <c r="Y5" s="17"/>
      <c r="Z5" s="17"/>
      <c r="AA5" s="17"/>
      <c r="AB5" s="17"/>
      <c r="AC5" s="17"/>
      <c r="AD5" s="17"/>
      <c r="AE5" s="17"/>
    </row>
    <row r="6" spans="1:31" x14ac:dyDescent="0.25">
      <c r="A6">
        <v>2017</v>
      </c>
      <c r="B6" s="1"/>
      <c r="C6" s="12">
        <v>840.62339439172297</v>
      </c>
      <c r="D6" s="12">
        <v>961.81922502227258</v>
      </c>
      <c r="E6" s="12">
        <v>901.22130970699777</v>
      </c>
      <c r="F6" s="12"/>
      <c r="G6" s="1"/>
      <c r="H6" s="1"/>
      <c r="I6" s="15"/>
      <c r="J6" s="43">
        <v>80.572443685553168</v>
      </c>
      <c r="K6" s="43">
        <v>96.686932422663801</v>
      </c>
      <c r="L6" s="16"/>
      <c r="M6" s="14"/>
      <c r="N6" s="14"/>
      <c r="O6" s="14"/>
      <c r="P6" s="17"/>
      <c r="Q6" s="17"/>
      <c r="R6" s="17"/>
      <c r="S6" s="17"/>
      <c r="T6" s="17"/>
      <c r="U6" s="17"/>
      <c r="V6" s="17"/>
      <c r="W6" s="17"/>
      <c r="X6" s="17"/>
      <c r="Y6" s="17"/>
      <c r="Z6" s="17"/>
      <c r="AA6" s="17"/>
      <c r="AB6" s="17"/>
      <c r="AC6" s="17"/>
      <c r="AD6" s="17"/>
      <c r="AE6" s="17"/>
    </row>
    <row r="7" spans="1:31" x14ac:dyDescent="0.25">
      <c r="A7">
        <v>2018</v>
      </c>
      <c r="B7" s="1"/>
      <c r="C7" s="12">
        <v>814.34871440788925</v>
      </c>
      <c r="D7" s="12">
        <v>936.22443601964619</v>
      </c>
      <c r="E7" s="12">
        <v>875.28657521376772</v>
      </c>
      <c r="F7" s="12"/>
      <c r="G7" s="1"/>
      <c r="H7" s="1"/>
      <c r="I7" s="15"/>
      <c r="J7" s="43">
        <v>75.655113681538253</v>
      </c>
      <c r="K7" s="43">
        <v>90.78613641784591</v>
      </c>
      <c r="L7" s="16"/>
      <c r="M7" s="14"/>
      <c r="N7" s="14"/>
      <c r="O7" s="14"/>
      <c r="P7" s="17"/>
      <c r="Q7" s="17"/>
      <c r="R7" s="17"/>
      <c r="S7" s="17"/>
      <c r="T7" s="17"/>
      <c r="U7" s="17"/>
      <c r="V7" s="17"/>
      <c r="W7" s="17"/>
      <c r="X7" s="17"/>
      <c r="Y7" s="17"/>
      <c r="Z7" s="17"/>
      <c r="AA7" s="17"/>
      <c r="AB7" s="17"/>
      <c r="AC7" s="17"/>
      <c r="AD7" s="17"/>
      <c r="AE7" s="17"/>
    </row>
    <row r="8" spans="1:31" x14ac:dyDescent="0.25">
      <c r="A8">
        <v>2019</v>
      </c>
      <c r="B8" s="1"/>
      <c r="C8" s="12">
        <v>790.22952200879411</v>
      </c>
      <c r="D8" s="12">
        <v>912.91887240784263</v>
      </c>
      <c r="E8" s="12">
        <v>851.57419720831831</v>
      </c>
      <c r="F8" s="12"/>
      <c r="G8" s="1"/>
      <c r="H8" s="1"/>
      <c r="I8" s="15"/>
      <c r="J8" s="43">
        <v>71.350377287369284</v>
      </c>
      <c r="K8" s="43">
        <v>85.620452744843135</v>
      </c>
      <c r="L8" s="16"/>
      <c r="M8" s="14"/>
      <c r="N8" s="14"/>
      <c r="O8" s="14"/>
      <c r="P8" s="17"/>
      <c r="Q8" s="17"/>
      <c r="R8" s="17"/>
      <c r="S8" s="17"/>
      <c r="T8" s="17"/>
      <c r="U8" s="17"/>
      <c r="V8" s="17"/>
      <c r="W8" s="17"/>
      <c r="X8" s="17"/>
      <c r="Y8" s="17"/>
      <c r="Z8" s="17"/>
      <c r="AA8" s="17"/>
      <c r="AB8" s="17"/>
      <c r="AC8" s="17"/>
      <c r="AD8" s="17"/>
      <c r="AE8" s="17"/>
    </row>
    <row r="9" spans="1:31" x14ac:dyDescent="0.25">
      <c r="A9">
        <v>2020</v>
      </c>
      <c r="B9" s="1"/>
      <c r="C9" s="12">
        <v>768.05002489681272</v>
      </c>
      <c r="D9" s="12">
        <v>891.6822158906607</v>
      </c>
      <c r="E9" s="12">
        <v>829.86612039373676</v>
      </c>
      <c r="F9" s="12"/>
      <c r="G9" s="1"/>
      <c r="H9" s="1"/>
      <c r="I9" s="15"/>
      <c r="J9" s="43">
        <v>67.580105428545508</v>
      </c>
      <c r="K9" s="43">
        <v>81.096126514254621</v>
      </c>
      <c r="L9" s="16"/>
      <c r="M9" s="14"/>
      <c r="N9" s="14"/>
      <c r="O9" s="14"/>
      <c r="P9" s="17"/>
      <c r="Q9" s="17"/>
      <c r="R9" s="17"/>
      <c r="S9" s="17"/>
      <c r="T9" s="17"/>
      <c r="U9" s="17"/>
      <c r="V9" s="17"/>
      <c r="W9" s="17"/>
      <c r="X9" s="17"/>
      <c r="Y9" s="17"/>
      <c r="Z9" s="17"/>
      <c r="AA9" s="17"/>
      <c r="AB9" s="17"/>
      <c r="AC9" s="17"/>
      <c r="AD9" s="17"/>
      <c r="AE9" s="17"/>
    </row>
    <row r="10" spans="1:31" x14ac:dyDescent="0.25">
      <c r="A10">
        <v>2021</v>
      </c>
      <c r="B10" s="1"/>
      <c r="C10" s="12">
        <v>747.6087101014366</v>
      </c>
      <c r="D10" s="12">
        <v>872.30715199334645</v>
      </c>
      <c r="E10" s="12">
        <v>809.95793104739153</v>
      </c>
      <c r="F10" s="12"/>
      <c r="G10" s="1"/>
      <c r="H10" s="1"/>
      <c r="I10" s="15"/>
      <c r="J10" s="43">
        <v>64.275082531827906</v>
      </c>
      <c r="K10" s="43">
        <v>77.130099038193478</v>
      </c>
      <c r="L10" s="16"/>
      <c r="M10" s="14"/>
      <c r="N10" s="14"/>
      <c r="O10" s="14"/>
      <c r="P10" s="17"/>
      <c r="Q10" s="17"/>
      <c r="R10" s="17"/>
      <c r="S10" s="17"/>
      <c r="T10" s="17"/>
      <c r="U10" s="17"/>
      <c r="V10" s="17"/>
      <c r="W10" s="17"/>
      <c r="X10" s="17"/>
      <c r="Y10" s="17"/>
      <c r="Z10" s="17"/>
      <c r="AA10" s="17"/>
      <c r="AB10" s="17"/>
      <c r="AC10" s="17"/>
      <c r="AD10" s="17"/>
      <c r="AE10" s="17"/>
    </row>
    <row r="11" spans="1:31" x14ac:dyDescent="0.25">
      <c r="A11">
        <v>2022</v>
      </c>
      <c r="B11" s="1"/>
      <c r="C11" s="12">
        <v>728.71521416595851</v>
      </c>
      <c r="D11" s="12">
        <v>854.59615920794988</v>
      </c>
      <c r="E11" s="12">
        <v>791.65568668695414</v>
      </c>
      <c r="F11" s="12"/>
      <c r="G11" s="1"/>
      <c r="H11" s="1"/>
      <c r="I11" s="15"/>
      <c r="J11" s="43">
        <v>61.373449548851653</v>
      </c>
      <c r="K11" s="43">
        <v>73.648139458621984</v>
      </c>
      <c r="L11" s="16"/>
      <c r="M11" s="14"/>
      <c r="N11" s="14"/>
      <c r="O11" s="14"/>
      <c r="P11" s="17"/>
      <c r="Q11" s="17"/>
      <c r="R11" s="17"/>
      <c r="S11" s="17"/>
      <c r="T11" s="17"/>
      <c r="U11" s="17"/>
      <c r="V11" s="17"/>
      <c r="W11" s="17"/>
      <c r="X11" s="17"/>
      <c r="Y11" s="17"/>
      <c r="Z11" s="17"/>
      <c r="AA11" s="17"/>
      <c r="AB11" s="17"/>
      <c r="AC11" s="17"/>
      <c r="AD11" s="17"/>
      <c r="AE11" s="17"/>
    </row>
    <row r="12" spans="1:31" x14ac:dyDescent="0.25">
      <c r="A12">
        <v>2023</v>
      </c>
      <c r="B12" s="1"/>
      <c r="C12" s="12">
        <v>711.19064128439163</v>
      </c>
      <c r="D12" s="12">
        <v>838.36208572753924</v>
      </c>
      <c r="E12" s="12">
        <v>774.77636350596549</v>
      </c>
      <c r="F12" s="12"/>
      <c r="G12" s="1"/>
      <c r="H12" s="1"/>
      <c r="I12" s="15"/>
      <c r="J12" s="43">
        <v>58.820043438877988</v>
      </c>
      <c r="K12" s="43">
        <v>70.584052126653589</v>
      </c>
      <c r="L12" s="16"/>
      <c r="M12" s="14"/>
      <c r="N12" s="14"/>
      <c r="O12" s="14"/>
      <c r="P12" s="17"/>
      <c r="Q12" s="17"/>
      <c r="R12" s="17"/>
      <c r="S12" s="17"/>
      <c r="T12" s="17"/>
      <c r="U12" s="17"/>
      <c r="V12" s="17"/>
      <c r="W12" s="17"/>
      <c r="X12" s="17"/>
      <c r="Y12" s="17"/>
      <c r="Z12" s="17"/>
      <c r="AA12" s="17"/>
      <c r="AB12" s="17"/>
      <c r="AC12" s="17"/>
      <c r="AD12" s="17"/>
      <c r="AE12" s="17"/>
    </row>
    <row r="13" spans="1:31" x14ac:dyDescent="0.25">
      <c r="A13">
        <v>2024</v>
      </c>
      <c r="B13" s="1"/>
      <c r="C13" s="12">
        <v>694.86923014145214</v>
      </c>
      <c r="D13" s="12">
        <v>823.43024311794386</v>
      </c>
      <c r="E13" s="12">
        <v>759.14973662969805</v>
      </c>
      <c r="F13" s="12"/>
      <c r="G13" s="1"/>
      <c r="H13" s="1"/>
      <c r="I13" s="15"/>
      <c r="J13" s="43">
        <v>56.566089638946124</v>
      </c>
      <c r="K13" s="43">
        <v>67.879307566735349</v>
      </c>
      <c r="L13" s="16"/>
      <c r="M13" s="14"/>
      <c r="N13" s="14"/>
      <c r="O13" s="14"/>
      <c r="P13" s="17"/>
      <c r="Q13" s="17"/>
      <c r="R13" s="17"/>
      <c r="S13" s="17"/>
      <c r="T13" s="17"/>
      <c r="U13" s="17"/>
      <c r="V13" s="17"/>
      <c r="W13" s="17"/>
      <c r="X13" s="17"/>
      <c r="Y13" s="17"/>
      <c r="Z13" s="17"/>
      <c r="AA13" s="17"/>
      <c r="AB13" s="17"/>
      <c r="AC13" s="17"/>
      <c r="AD13" s="17"/>
      <c r="AE13" s="17"/>
    </row>
    <row r="14" spans="1:31" x14ac:dyDescent="0.25">
      <c r="A14">
        <v>2025</v>
      </c>
      <c r="B14" s="1"/>
      <c r="C14" s="12">
        <v>679.6000121647578</v>
      </c>
      <c r="D14" s="12">
        <v>809.64051906459929</v>
      </c>
      <c r="E14" s="12">
        <v>744.6202656146786</v>
      </c>
      <c r="F14" s="12"/>
      <c r="G14" s="1"/>
      <c r="H14" s="1"/>
      <c r="I14" s="15"/>
      <c r="J14" s="43">
        <v>54.568936129759258</v>
      </c>
      <c r="K14" s="43">
        <v>65.482723355711116</v>
      </c>
      <c r="L14" s="16"/>
      <c r="M14" s="14"/>
      <c r="N14" s="14"/>
      <c r="O14" s="14"/>
      <c r="P14" s="17"/>
      <c r="Q14" s="17"/>
      <c r="R14" s="17"/>
      <c r="S14" s="17"/>
      <c r="T14" s="17"/>
      <c r="U14" s="17"/>
      <c r="V14" s="17"/>
      <c r="W14" s="17"/>
      <c r="X14" s="17"/>
      <c r="Y14" s="17"/>
      <c r="Z14" s="17"/>
      <c r="AA14" s="17"/>
      <c r="AB14" s="17"/>
      <c r="AC14" s="17"/>
      <c r="AD14" s="17"/>
      <c r="AE14" s="17"/>
    </row>
    <row r="15" spans="1:31" x14ac:dyDescent="0.25">
      <c r="A15">
        <v>2026</v>
      </c>
      <c r="B15" s="1"/>
      <c r="C15" s="12">
        <v>665.2477840431302</v>
      </c>
      <c r="D15" s="12">
        <v>796.84874176373341</v>
      </c>
      <c r="E15" s="12">
        <v>731.04826290343181</v>
      </c>
      <c r="F15" s="12"/>
      <c r="G15" s="1"/>
      <c r="H15" s="1"/>
      <c r="I15" s="15"/>
      <c r="J15" s="43">
        <v>52.791694393245216</v>
      </c>
      <c r="K15" s="43">
        <v>63.350033271894254</v>
      </c>
      <c r="L15" s="16"/>
      <c r="M15" s="14"/>
      <c r="N15" s="14"/>
      <c r="O15" s="14"/>
      <c r="P15" s="17"/>
      <c r="Q15" s="17"/>
      <c r="R15" s="17"/>
      <c r="S15" s="17"/>
      <c r="T15" s="17"/>
      <c r="U15" s="17"/>
      <c r="V15" s="17"/>
      <c r="W15" s="17"/>
      <c r="X15" s="17"/>
      <c r="Y15" s="17"/>
      <c r="Z15" s="17"/>
      <c r="AA15" s="17"/>
      <c r="AB15" s="17"/>
      <c r="AC15" s="17"/>
      <c r="AD15" s="17"/>
      <c r="AE15" s="17"/>
    </row>
    <row r="16" spans="1:31" x14ac:dyDescent="0.25">
      <c r="A16">
        <v>2027</v>
      </c>
      <c r="B16" s="1"/>
      <c r="C16" s="12">
        <v>651.6932195427413</v>
      </c>
      <c r="D16" s="12">
        <v>784.92708037659497</v>
      </c>
      <c r="E16" s="12">
        <v>718.31014995966814</v>
      </c>
      <c r="F16" s="12"/>
      <c r="G16" s="1"/>
      <c r="H16" s="1"/>
      <c r="I16" s="15"/>
      <c r="J16" s="43">
        <v>51.202765190445263</v>
      </c>
      <c r="K16" s="43">
        <v>61.443318228534316</v>
      </c>
      <c r="L16" s="16"/>
      <c r="M16" s="14"/>
      <c r="N16" s="14"/>
      <c r="O16" s="14"/>
      <c r="P16" s="17"/>
      <c r="Q16" s="17"/>
      <c r="R16" s="17"/>
      <c r="S16" s="17"/>
      <c r="T16" s="17"/>
      <c r="U16" s="17"/>
      <c r="V16" s="17"/>
      <c r="W16" s="17"/>
      <c r="X16" s="17"/>
      <c r="Y16" s="17"/>
      <c r="Z16" s="17"/>
      <c r="AA16" s="17"/>
      <c r="AB16" s="17"/>
      <c r="AC16" s="17"/>
      <c r="AD16" s="17"/>
      <c r="AE16" s="17"/>
    </row>
    <row r="17" spans="1:31" x14ac:dyDescent="0.25">
      <c r="A17">
        <v>2028</v>
      </c>
      <c r="B17" s="1"/>
      <c r="C17" s="12">
        <v>638.83223521086609</v>
      </c>
      <c r="D17" s="12">
        <v>773.76359191209872</v>
      </c>
      <c r="E17" s="12">
        <v>706.29791356148235</v>
      </c>
      <c r="F17" s="12"/>
      <c r="G17" s="1"/>
      <c r="H17" s="1"/>
      <c r="I17" s="15"/>
      <c r="J17" s="43">
        <v>49.775282507578098</v>
      </c>
      <c r="K17" s="43">
        <v>59.730339009093711</v>
      </c>
      <c r="L17" s="16"/>
      <c r="M17" s="14"/>
      <c r="N17" s="14"/>
      <c r="O17" s="14"/>
      <c r="P17" s="17"/>
      <c r="Q17" s="17"/>
      <c r="R17" s="17"/>
      <c r="S17" s="17"/>
      <c r="T17" s="17"/>
      <c r="U17" s="17"/>
      <c r="V17" s="17"/>
      <c r="W17" s="17"/>
      <c r="X17" s="17"/>
      <c r="Y17" s="17"/>
      <c r="Z17" s="17"/>
      <c r="AA17" s="17"/>
      <c r="AB17" s="17"/>
      <c r="AC17" s="17"/>
      <c r="AD17" s="17"/>
      <c r="AE17" s="17"/>
    </row>
    <row r="18" spans="1:31" x14ac:dyDescent="0.25">
      <c r="A18">
        <v>2029</v>
      </c>
      <c r="B18" s="1"/>
      <c r="C18" s="12">
        <v>626.57483906717869</v>
      </c>
      <c r="D18" s="12">
        <v>763.26115962551501</v>
      </c>
      <c r="E18" s="12">
        <v>694.91799934634685</v>
      </c>
      <c r="F18" s="12"/>
      <c r="G18" s="1"/>
      <c r="H18" s="1"/>
      <c r="I18" s="15"/>
      <c r="J18" s="43">
        <v>48.486524686151675</v>
      </c>
      <c r="K18" s="43">
        <v>58.18382962338201</v>
      </c>
      <c r="L18" s="16"/>
      <c r="M18" s="14"/>
      <c r="N18" s="14"/>
      <c r="O18" s="14"/>
      <c r="P18" s="17"/>
      <c r="Q18" s="17"/>
      <c r="R18" s="17"/>
      <c r="S18" s="17"/>
      <c r="T18" s="17"/>
      <c r="U18" s="17"/>
      <c r="V18" s="17"/>
      <c r="W18" s="17"/>
      <c r="X18" s="17"/>
      <c r="Y18" s="17"/>
      <c r="Z18" s="17"/>
      <c r="AA18" s="17"/>
      <c r="AB18" s="17"/>
      <c r="AC18" s="17"/>
      <c r="AD18" s="17"/>
      <c r="AE18" s="17"/>
    </row>
    <row r="19" spans="1:31" x14ac:dyDescent="0.25">
      <c r="A19">
        <v>2030</v>
      </c>
      <c r="B19" s="1"/>
      <c r="C19" s="12">
        <v>614.84369625517888</v>
      </c>
      <c r="D19" s="12">
        <v>753.33608018516395</v>
      </c>
      <c r="E19" s="12">
        <v>684.08988822017136</v>
      </c>
      <c r="F19" s="12"/>
      <c r="G19" s="1"/>
      <c r="H19" s="1"/>
      <c r="I19" s="15"/>
      <c r="J19" s="43">
        <v>47.317336098586978</v>
      </c>
      <c r="K19" s="43">
        <v>56.780803318304372</v>
      </c>
      <c r="L19" s="16"/>
      <c r="M19" s="14"/>
      <c r="N19" s="14"/>
      <c r="O19" s="14"/>
      <c r="P19" s="17"/>
      <c r="Q19" s="17"/>
      <c r="R19" s="17"/>
      <c r="S19" s="17"/>
      <c r="T19" s="17"/>
      <c r="U19" s="17"/>
      <c r="V19" s="17"/>
      <c r="W19" s="17"/>
      <c r="X19" s="17"/>
      <c r="Y19" s="17"/>
      <c r="Z19" s="17"/>
      <c r="AA19" s="17"/>
      <c r="AB19" s="17"/>
      <c r="AC19" s="17"/>
      <c r="AD19" s="17"/>
      <c r="AE19" s="17"/>
    </row>
    <row r="20" spans="1:31" x14ac:dyDescent="0.25">
      <c r="A20">
        <v>2031</v>
      </c>
      <c r="B20" s="1"/>
      <c r="C20" s="12">
        <v>603.57259943096938</v>
      </c>
      <c r="D20" s="12">
        <v>743.91651009719021</v>
      </c>
      <c r="E20" s="12">
        <v>673.74455476407979</v>
      </c>
      <c r="F20" s="12"/>
      <c r="G20" s="1"/>
      <c r="H20" s="1"/>
      <c r="I20" s="15"/>
      <c r="J20" s="43">
        <v>46.251589325416894</v>
      </c>
      <c r="K20" s="43">
        <v>55.501907190500269</v>
      </c>
      <c r="L20" s="16"/>
      <c r="M20" s="14"/>
      <c r="N20" s="14"/>
      <c r="O20" s="14"/>
      <c r="P20" s="17"/>
      <c r="Q20" s="17"/>
      <c r="R20" s="17"/>
      <c r="S20" s="17"/>
      <c r="T20" s="17"/>
      <c r="U20" s="17"/>
      <c r="V20" s="17"/>
      <c r="W20" s="17"/>
      <c r="X20" s="17"/>
      <c r="Y20" s="17"/>
      <c r="Z20" s="17"/>
      <c r="AA20" s="17"/>
      <c r="AB20" s="17"/>
      <c r="AC20" s="17"/>
      <c r="AD20" s="17"/>
      <c r="AE20" s="17"/>
    </row>
    <row r="21" spans="1:31" x14ac:dyDescent="0.25">
      <c r="A21">
        <v>2032</v>
      </c>
      <c r="B21" s="1"/>
      <c r="C21" s="12">
        <v>592.7049727539237</v>
      </c>
      <c r="D21" s="12">
        <v>734.94091882662826</v>
      </c>
      <c r="E21" s="12">
        <v>663.82294579027598</v>
      </c>
      <c r="F21" s="12"/>
      <c r="G21" s="1"/>
      <c r="H21" s="1"/>
      <c r="I21" s="15"/>
      <c r="J21" s="43">
        <v>45.275704268013413</v>
      </c>
      <c r="K21" s="43">
        <v>54.3308451216161</v>
      </c>
      <c r="L21" s="16"/>
      <c r="M21" s="14"/>
      <c r="N21" s="14"/>
      <c r="O21" s="14"/>
      <c r="P21" s="17"/>
      <c r="Q21" s="17"/>
      <c r="R21" s="17"/>
      <c r="S21" s="17"/>
      <c r="T21" s="17"/>
      <c r="U21" s="17"/>
      <c r="V21" s="17"/>
      <c r="W21" s="17"/>
      <c r="X21" s="17"/>
      <c r="Y21" s="17"/>
      <c r="Z21" s="17"/>
      <c r="AA21" s="17"/>
      <c r="AB21" s="17"/>
      <c r="AC21" s="17"/>
      <c r="AD21" s="17"/>
      <c r="AE21" s="17"/>
    </row>
    <row r="22" spans="1:31" x14ac:dyDescent="0.25">
      <c r="A22">
        <v>2033</v>
      </c>
      <c r="B22" s="1"/>
      <c r="C22" s="12">
        <v>582.19248599074672</v>
      </c>
      <c r="D22" s="12">
        <v>726.35663871319912</v>
      </c>
      <c r="E22" s="12">
        <v>654.27456235197292</v>
      </c>
      <c r="F22" s="12"/>
      <c r="G22" s="1"/>
      <c r="H22" s="1"/>
      <c r="I22" s="15"/>
      <c r="J22" s="43">
        <v>44.378230127816984</v>
      </c>
      <c r="K22" s="43">
        <v>53.253876153380375</v>
      </c>
      <c r="L22" s="16"/>
      <c r="M22" s="14"/>
      <c r="N22" s="14"/>
      <c r="O22" s="14"/>
      <c r="P22" s="17"/>
      <c r="Q22" s="17"/>
      <c r="R22" s="17"/>
      <c r="S22" s="17"/>
      <c r="T22" s="17"/>
      <c r="U22" s="17"/>
      <c r="V22" s="17"/>
      <c r="W22" s="17"/>
      <c r="X22" s="17"/>
      <c r="Y22" s="17"/>
      <c r="Z22" s="17"/>
      <c r="AA22" s="17"/>
      <c r="AB22" s="17"/>
      <c r="AC22" s="17"/>
      <c r="AD22" s="17"/>
      <c r="AE22" s="17"/>
    </row>
    <row r="23" spans="1:31" x14ac:dyDescent="0.25">
      <c r="A23">
        <v>2034</v>
      </c>
      <c r="B23" s="1"/>
      <c r="C23" s="12">
        <v>571.99381601606387</v>
      </c>
      <c r="D23" s="12">
        <v>718.11855807816266</v>
      </c>
      <c r="E23" s="12">
        <v>645.05618704711333</v>
      </c>
      <c r="F23" s="12"/>
      <c r="G23" s="1"/>
      <c r="H23" s="1"/>
      <c r="I23" s="15"/>
      <c r="J23" s="43">
        <v>43.549489254125781</v>
      </c>
      <c r="K23" s="43">
        <v>52.259387104950932</v>
      </c>
      <c r="L23" s="16"/>
      <c r="M23" s="14"/>
      <c r="N23" s="14"/>
      <c r="O23" s="14"/>
      <c r="P23" s="17"/>
      <c r="Q23" s="17"/>
      <c r="R23" s="17"/>
      <c r="S23" s="17"/>
      <c r="T23" s="17"/>
      <c r="U23" s="17"/>
      <c r="V23" s="17"/>
      <c r="W23" s="17"/>
      <c r="X23" s="17"/>
      <c r="Y23" s="17"/>
      <c r="Z23" s="17"/>
      <c r="AA23" s="17"/>
      <c r="AB23" s="17"/>
      <c r="AC23" s="17"/>
      <c r="AD23" s="17"/>
      <c r="AE23" s="17"/>
    </row>
    <row r="24" spans="1:31" x14ac:dyDescent="0.25">
      <c r="A24">
        <v>2035</v>
      </c>
      <c r="B24" s="1"/>
      <c r="C24" s="12">
        <v>562.07356683307808</v>
      </c>
      <c r="D24" s="12">
        <v>710.18797427411209</v>
      </c>
      <c r="E24" s="12">
        <v>636.13077055359508</v>
      </c>
      <c r="F24" s="12"/>
      <c r="G24" s="1"/>
      <c r="H24" s="1"/>
      <c r="I24" s="15"/>
      <c r="J24" s="43">
        <v>42.781277934867255</v>
      </c>
      <c r="K24" s="43">
        <v>51.337533521840712</v>
      </c>
      <c r="L24" s="16"/>
      <c r="M24" s="14"/>
      <c r="N24" s="14"/>
      <c r="O24" s="14"/>
      <c r="P24" s="17"/>
      <c r="Q24" s="17"/>
      <c r="R24" s="17"/>
      <c r="S24" s="17"/>
      <c r="T24" s="17"/>
      <c r="U24" s="17"/>
      <c r="V24" s="17"/>
      <c r="W24" s="17"/>
      <c r="X24" s="17"/>
      <c r="Y24" s="17"/>
      <c r="Z24" s="17"/>
      <c r="AA24" s="17"/>
      <c r="AB24" s="17"/>
      <c r="AC24" s="17"/>
      <c r="AD24" s="17"/>
      <c r="AE24" s="17"/>
    </row>
    <row r="25" spans="1:31" x14ac:dyDescent="0.25">
      <c r="A25">
        <v>2036</v>
      </c>
      <c r="B25" s="1"/>
      <c r="C25" s="12">
        <v>552.40134352145435</v>
      </c>
      <c r="D25" s="12">
        <v>702.53160523162546</v>
      </c>
      <c r="E25" s="12">
        <v>627.46647437653996</v>
      </c>
      <c r="F25" s="12"/>
      <c r="G25" s="1"/>
      <c r="H25" s="1"/>
      <c r="I25" s="15"/>
      <c r="J25" s="43">
        <v>42.066617412149718</v>
      </c>
      <c r="K25" s="43">
        <v>50.479940894579663</v>
      </c>
      <c r="L25" s="16"/>
      <c r="M25" s="14"/>
      <c r="N25" s="14"/>
      <c r="O25" s="14"/>
      <c r="P25" s="17"/>
      <c r="Q25" s="17"/>
      <c r="R25" s="17"/>
      <c r="S25" s="17"/>
      <c r="T25" s="17"/>
      <c r="U25" s="17"/>
      <c r="V25" s="17"/>
      <c r="W25" s="17"/>
      <c r="X25" s="17"/>
      <c r="Y25" s="17"/>
      <c r="Z25" s="17"/>
      <c r="AA25" s="17"/>
      <c r="AB25" s="17"/>
      <c r="AC25" s="17"/>
      <c r="AD25" s="17"/>
      <c r="AE25" s="17"/>
    </row>
    <row r="26" spans="1:31" x14ac:dyDescent="0.25">
      <c r="A26">
        <v>2037</v>
      </c>
      <c r="B26" s="1"/>
      <c r="C26" s="12">
        <v>542.95096718987702</v>
      </c>
      <c r="D26" s="12">
        <v>695.12074807619513</v>
      </c>
      <c r="E26" s="12">
        <v>619.03585763303613</v>
      </c>
      <c r="F26" s="12"/>
      <c r="G26" s="1"/>
      <c r="H26" s="1"/>
      <c r="I26" s="15"/>
      <c r="J26" s="43">
        <v>41.399547962719382</v>
      </c>
      <c r="K26" s="43">
        <v>49.679457555263262</v>
      </c>
      <c r="L26" s="16"/>
      <c r="M26" s="14"/>
      <c r="N26" s="14"/>
      <c r="O26" s="14"/>
      <c r="P26" s="17"/>
      <c r="Q26" s="17"/>
      <c r="R26" s="17"/>
      <c r="S26" s="17"/>
      <c r="T26" s="17"/>
      <c r="U26" s="17"/>
      <c r="V26" s="17"/>
      <c r="W26" s="17"/>
      <c r="X26" s="17"/>
      <c r="Y26" s="17"/>
      <c r="Z26" s="17"/>
      <c r="AA26" s="17"/>
      <c r="AB26" s="17"/>
      <c r="AC26" s="17"/>
      <c r="AD26" s="17"/>
      <c r="AE26" s="17"/>
    </row>
    <row r="27" spans="1:31" x14ac:dyDescent="0.25">
      <c r="A27">
        <v>2038</v>
      </c>
      <c r="B27" s="1"/>
      <c r="C27" s="12">
        <v>533.69981446682016</v>
      </c>
      <c r="D27" s="12">
        <v>687.93056881223947</v>
      </c>
      <c r="E27" s="12">
        <v>610.81519163952976</v>
      </c>
      <c r="F27" s="12"/>
      <c r="G27" s="1"/>
      <c r="H27" s="1"/>
      <c r="I27" s="15"/>
      <c r="J27" s="43">
        <v>40.774959206475039</v>
      </c>
      <c r="K27" s="43">
        <v>48.929951047770047</v>
      </c>
      <c r="L27" s="16"/>
      <c r="M27" s="14"/>
      <c r="N27" s="14"/>
      <c r="O27" s="14"/>
      <c r="P27" s="17"/>
      <c r="Q27" s="17"/>
      <c r="R27" s="17"/>
      <c r="S27" s="17"/>
      <c r="T27" s="17"/>
      <c r="U27" s="17"/>
      <c r="V27" s="17"/>
      <c r="W27" s="17"/>
      <c r="X27" s="17"/>
      <c r="Y27" s="17"/>
      <c r="Z27" s="17"/>
      <c r="AA27" s="17"/>
      <c r="AB27" s="17"/>
      <c r="AC27" s="17"/>
      <c r="AD27" s="17"/>
      <c r="AE27" s="17"/>
    </row>
    <row r="28" spans="1:31" x14ac:dyDescent="0.25">
      <c r="A28">
        <v>2039</v>
      </c>
      <c r="B28" s="1"/>
      <c r="C28" s="12">
        <v>524.62826438504476</v>
      </c>
      <c r="D28" s="12">
        <v>680.9395057889966</v>
      </c>
      <c r="E28" s="12">
        <v>602.78388508702074</v>
      </c>
      <c r="F28" s="12"/>
      <c r="G28" s="1"/>
      <c r="H28" s="1"/>
      <c r="I28" s="15"/>
      <c r="J28" s="43">
        <v>40.188450502462928</v>
      </c>
      <c r="K28" s="43">
        <v>48.226140602955518</v>
      </c>
      <c r="L28" s="16"/>
      <c r="M28" s="14"/>
      <c r="N28" s="14"/>
      <c r="O28" s="14"/>
      <c r="P28" s="17"/>
      <c r="Q28" s="17"/>
      <c r="R28" s="17"/>
      <c r="S28" s="17"/>
      <c r="T28" s="17"/>
      <c r="U28" s="17"/>
      <c r="V28" s="17"/>
      <c r="W28" s="17"/>
      <c r="X28" s="17"/>
      <c r="Y28" s="17"/>
      <c r="Z28" s="17"/>
      <c r="AA28" s="17"/>
      <c r="AB28" s="17"/>
      <c r="AC28" s="17"/>
      <c r="AD28" s="17"/>
      <c r="AE28" s="17"/>
    </row>
    <row r="29" spans="1:31" x14ac:dyDescent="0.25">
      <c r="A29">
        <v>2040</v>
      </c>
      <c r="B29" s="1"/>
      <c r="C29" s="12">
        <v>515.71923640539592</v>
      </c>
      <c r="D29" s="12">
        <v>674.12877023115095</v>
      </c>
      <c r="E29" s="12">
        <v>594.92400331827344</v>
      </c>
      <c r="F29" s="12"/>
      <c r="G29" s="1"/>
      <c r="H29" s="1"/>
      <c r="I29" s="15"/>
      <c r="J29" s="43">
        <v>39.636216121709275</v>
      </c>
      <c r="K29" s="43">
        <v>47.563459346051133</v>
      </c>
      <c r="L29" s="16"/>
      <c r="M29" s="14"/>
      <c r="N29" s="14"/>
      <c r="O29" s="14"/>
      <c r="P29" s="17"/>
      <c r="Q29" s="17"/>
      <c r="R29" s="17"/>
      <c r="S29" s="17"/>
      <c r="T29" s="17"/>
      <c r="U29" s="17"/>
      <c r="V29" s="17"/>
      <c r="W29" s="17"/>
      <c r="X29" s="17"/>
      <c r="Y29" s="17"/>
      <c r="Z29" s="17"/>
      <c r="AA29" s="17"/>
      <c r="AB29" s="17"/>
      <c r="AC29" s="17"/>
      <c r="AD29" s="17"/>
      <c r="AE29" s="17"/>
    </row>
    <row r="30" spans="1:31" x14ac:dyDescent="0.25">
      <c r="A30">
        <v>2041</v>
      </c>
      <c r="B30" s="1"/>
      <c r="C30" s="12">
        <v>506.95780496284772</v>
      </c>
      <c r="D30" s="12">
        <v>667.48192860936706</v>
      </c>
      <c r="E30" s="12">
        <v>587.21986678610733</v>
      </c>
      <c r="F30" s="12"/>
      <c r="G30" s="1"/>
      <c r="H30" s="1"/>
      <c r="I30" s="15"/>
      <c r="J30" s="43">
        <v>39.114950715296693</v>
      </c>
      <c r="K30" s="43">
        <v>46.937940858356029</v>
      </c>
      <c r="L30" s="16"/>
      <c r="M30" s="14"/>
      <c r="N30" s="14"/>
      <c r="O30" s="14"/>
      <c r="P30" s="17"/>
      <c r="Q30" s="17"/>
      <c r="R30" s="17"/>
      <c r="S30" s="17"/>
      <c r="T30" s="17"/>
      <c r="U30" s="17"/>
      <c r="V30" s="17"/>
      <c r="W30" s="17"/>
      <c r="X30" s="17"/>
      <c r="Y30" s="17"/>
      <c r="Z30" s="17"/>
      <c r="AA30" s="17"/>
      <c r="AB30" s="17"/>
      <c r="AC30" s="17"/>
      <c r="AD30" s="17"/>
      <c r="AE30" s="17"/>
    </row>
    <row r="31" spans="1:31" x14ac:dyDescent="0.25">
      <c r="A31">
        <v>2042</v>
      </c>
      <c r="B31" s="1"/>
      <c r="C31" s="12">
        <v>498.33087781397842</v>
      </c>
      <c r="D31" s="12">
        <v>660.98455348281993</v>
      </c>
      <c r="E31" s="12">
        <v>579.65771564839918</v>
      </c>
      <c r="F31" s="12"/>
      <c r="G31" s="1"/>
      <c r="H31" s="1"/>
      <c r="I31" s="15"/>
      <c r="J31" s="43">
        <v>38.621771356706155</v>
      </c>
      <c r="K31" s="43">
        <v>46.346125628047389</v>
      </c>
      <c r="L31" s="16"/>
      <c r="M31" s="14"/>
      <c r="N31" s="14"/>
      <c r="O31" s="14"/>
      <c r="P31" s="17"/>
      <c r="Q31" s="17"/>
      <c r="R31" s="17"/>
      <c r="S31" s="17"/>
      <c r="T31" s="17"/>
      <c r="U31" s="17"/>
      <c r="V31" s="17"/>
      <c r="W31" s="17"/>
      <c r="X31" s="17"/>
      <c r="Y31" s="17"/>
      <c r="Z31" s="17"/>
      <c r="AA31" s="17"/>
      <c r="AB31" s="17"/>
      <c r="AC31" s="17"/>
      <c r="AD31" s="17"/>
      <c r="AE31" s="17"/>
    </row>
    <row r="32" spans="1:31" x14ac:dyDescent="0.25">
      <c r="A32">
        <v>2043</v>
      </c>
      <c r="B32" s="1"/>
      <c r="C32" s="12">
        <v>489.82692734880629</v>
      </c>
      <c r="D32" s="12">
        <v>654.62393134962645</v>
      </c>
      <c r="E32" s="12">
        <v>572.22542934921637</v>
      </c>
      <c r="F32" s="12"/>
      <c r="G32" s="1"/>
      <c r="H32" s="1"/>
      <c r="I32" s="15"/>
      <c r="J32" s="43">
        <v>38.15415310207257</v>
      </c>
      <c r="K32" s="43">
        <v>45.784983722487084</v>
      </c>
      <c r="L32" s="16"/>
      <c r="M32" s="14"/>
      <c r="N32" s="14"/>
      <c r="O32" s="14"/>
      <c r="P32" s="17"/>
      <c r="Q32" s="17"/>
      <c r="R32" s="17"/>
      <c r="S32" s="17"/>
      <c r="T32" s="17"/>
      <c r="U32" s="17"/>
      <c r="V32" s="17"/>
      <c r="W32" s="17"/>
      <c r="X32" s="17"/>
      <c r="Y32" s="17"/>
      <c r="Z32" s="17"/>
      <c r="AA32" s="17"/>
      <c r="AB32" s="17"/>
      <c r="AC32" s="17"/>
      <c r="AD32" s="17"/>
      <c r="AE32" s="17"/>
    </row>
    <row r="33" spans="1:31" x14ac:dyDescent="0.25">
      <c r="A33">
        <v>2044</v>
      </c>
      <c r="B33" s="1"/>
      <c r="C33" s="12">
        <v>481.43576576456508</v>
      </c>
      <c r="D33" s="12">
        <v>648.38881782611691</v>
      </c>
      <c r="E33" s="12">
        <v>564.91229179534093</v>
      </c>
      <c r="F33" s="12"/>
      <c r="G33" s="1"/>
      <c r="H33" s="1"/>
      <c r="I33" s="15"/>
      <c r="J33" s="43">
        <v>37.709875575370319</v>
      </c>
      <c r="K33" s="43">
        <v>45.251850690444385</v>
      </c>
      <c r="L33" s="16"/>
      <c r="M33" s="14"/>
      <c r="N33" s="14"/>
      <c r="O33" s="14"/>
      <c r="P33" s="17"/>
      <c r="Q33" s="17"/>
      <c r="R33" s="17"/>
      <c r="S33" s="17"/>
      <c r="T33" s="17"/>
      <c r="U33" s="17"/>
      <c r="V33" s="17"/>
      <c r="W33" s="17"/>
      <c r="X33" s="17"/>
      <c r="Y33" s="17"/>
      <c r="Z33" s="17"/>
      <c r="AA33" s="17"/>
      <c r="AB33" s="17"/>
      <c r="AC33" s="17"/>
      <c r="AD33" s="17"/>
      <c r="AE33" s="17"/>
    </row>
    <row r="34" spans="1:31" x14ac:dyDescent="0.25">
      <c r="A34">
        <v>2045</v>
      </c>
      <c r="B34" s="1"/>
      <c r="C34" s="12">
        <v>473.14835652765487</v>
      </c>
      <c r="D34" s="12">
        <v>642.26923206764866</v>
      </c>
      <c r="E34" s="12">
        <v>557.70879429765182</v>
      </c>
      <c r="F34" s="12"/>
      <c r="G34" s="1"/>
      <c r="H34" s="1"/>
      <c r="I34" s="15"/>
      <c r="J34" s="43">
        <v>37.286978553739516</v>
      </c>
      <c r="K34" s="43">
        <v>44.744374264487419</v>
      </c>
      <c r="L34" s="16"/>
      <c r="M34" s="14"/>
      <c r="N34" s="14"/>
      <c r="O34" s="14"/>
      <c r="P34" s="17"/>
      <c r="Q34" s="17"/>
      <c r="R34" s="17"/>
      <c r="S34" s="17"/>
      <c r="T34" s="17"/>
      <c r="U34" s="17"/>
      <c r="V34" s="17"/>
      <c r="W34" s="17"/>
      <c r="X34" s="17"/>
      <c r="Y34" s="17"/>
      <c r="Z34" s="17"/>
      <c r="AA34" s="17"/>
      <c r="AB34" s="17"/>
      <c r="AC34" s="17"/>
      <c r="AD34" s="17"/>
      <c r="AE34" s="17"/>
    </row>
    <row r="35" spans="1:31" x14ac:dyDescent="0.25">
      <c r="A35">
        <v>2046</v>
      </c>
      <c r="B35" s="1"/>
      <c r="C35" s="12">
        <v>464.95665586048824</v>
      </c>
      <c r="D35" s="12">
        <v>636.2562837198227</v>
      </c>
      <c r="E35" s="12">
        <v>550.60646979015542</v>
      </c>
      <c r="F35" s="12"/>
      <c r="G35" s="1"/>
      <c r="H35" s="1"/>
      <c r="I35" s="15"/>
      <c r="J35" s="43">
        <v>36.883724912214738</v>
      </c>
      <c r="K35" s="43">
        <v>44.260469894657689</v>
      </c>
      <c r="L35" s="16"/>
      <c r="M35" s="14"/>
      <c r="N35" s="14"/>
      <c r="O35" s="14"/>
      <c r="P35" s="17"/>
      <c r="Q35" s="17"/>
      <c r="R35" s="17"/>
      <c r="S35" s="17"/>
      <c r="T35" s="17"/>
      <c r="U35" s="17"/>
      <c r="V35" s="17"/>
      <c r="W35" s="17"/>
      <c r="X35" s="17"/>
      <c r="Y35" s="17"/>
      <c r="Z35" s="17"/>
      <c r="AA35" s="17"/>
      <c r="AB35" s="17"/>
      <c r="AC35" s="17"/>
      <c r="AD35" s="17"/>
      <c r="AE35" s="17"/>
    </row>
    <row r="36" spans="1:31" x14ac:dyDescent="0.25">
      <c r="A36">
        <v>2047</v>
      </c>
      <c r="B36" s="1"/>
      <c r="C36" s="12">
        <v>454.71783804484403</v>
      </c>
      <c r="D36" s="12">
        <v>628.45334052360261</v>
      </c>
      <c r="E36" s="12">
        <v>541.58558928422326</v>
      </c>
      <c r="F36" s="12"/>
      <c r="G36" s="1"/>
      <c r="H36" s="1"/>
      <c r="I36" s="15"/>
      <c r="J36" s="43">
        <v>36.498569599459209</v>
      </c>
      <c r="K36" s="43">
        <v>43.798283519351045</v>
      </c>
      <c r="L36" s="16"/>
      <c r="M36" s="14"/>
      <c r="N36" s="14"/>
      <c r="O36" s="14"/>
      <c r="P36" s="17"/>
      <c r="Q36" s="17"/>
      <c r="R36" s="17"/>
      <c r="S36" s="17"/>
      <c r="T36" s="17"/>
      <c r="U36" s="17"/>
      <c r="V36" s="17"/>
      <c r="W36" s="17"/>
      <c r="X36" s="17"/>
      <c r="Y36" s="17"/>
      <c r="Z36" s="17"/>
      <c r="AA36" s="17"/>
      <c r="AB36" s="17"/>
      <c r="AC36" s="17"/>
      <c r="AD36" s="17"/>
      <c r="AE36" s="17"/>
    </row>
    <row r="37" spans="1:31" x14ac:dyDescent="0.25">
      <c r="A37">
        <v>2048</v>
      </c>
      <c r="B37" s="1"/>
      <c r="C37" s="12">
        <v>444.7502964598915</v>
      </c>
      <c r="D37" s="12">
        <v>620.69229232365831</v>
      </c>
      <c r="E37" s="12">
        <v>532.7212943917749</v>
      </c>
      <c r="F37" s="12"/>
      <c r="G37" s="1"/>
      <c r="H37" s="1"/>
      <c r="I37" s="15"/>
      <c r="J37" s="43">
        <v>36.130133568740746</v>
      </c>
      <c r="K37" s="43">
        <v>43.356160282488894</v>
      </c>
      <c r="L37" s="16"/>
      <c r="M37" s="14"/>
      <c r="N37" s="14"/>
      <c r="O37" s="14"/>
      <c r="P37" s="17"/>
      <c r="Q37" s="17"/>
      <c r="R37" s="17"/>
      <c r="S37" s="17"/>
      <c r="T37" s="17"/>
      <c r="U37" s="17"/>
      <c r="V37" s="17"/>
      <c r="W37" s="17"/>
      <c r="X37" s="17"/>
      <c r="Y37" s="17"/>
      <c r="Z37" s="17"/>
      <c r="AA37" s="17"/>
      <c r="AB37" s="17"/>
      <c r="AC37" s="17"/>
      <c r="AD37" s="17"/>
      <c r="AE37" s="17"/>
    </row>
    <row r="38" spans="1:31" x14ac:dyDescent="0.25">
      <c r="A38">
        <v>2049</v>
      </c>
      <c r="B38" s="1"/>
      <c r="C38" s="12">
        <v>434.9560732862243</v>
      </c>
      <c r="D38" s="12">
        <v>613.10703124654094</v>
      </c>
      <c r="E38" s="12">
        <v>524.03155226638262</v>
      </c>
      <c r="F38" s="12"/>
      <c r="G38" s="1"/>
      <c r="H38" s="1"/>
      <c r="I38" s="15"/>
      <c r="J38" s="43">
        <v>35.77718179206579</v>
      </c>
      <c r="K38" s="43">
        <v>42.932618150478945</v>
      </c>
      <c r="L38" s="16"/>
      <c r="M38" s="14"/>
      <c r="N38" s="14"/>
      <c r="O38" s="14"/>
      <c r="P38" s="17"/>
      <c r="Q38" s="17"/>
      <c r="R38" s="17"/>
      <c r="S38" s="17"/>
      <c r="T38" s="17"/>
      <c r="U38" s="17"/>
      <c r="V38" s="17"/>
      <c r="W38" s="17"/>
      <c r="X38" s="17"/>
      <c r="Y38" s="17"/>
      <c r="Z38" s="17"/>
      <c r="AA38" s="17"/>
      <c r="AB38" s="17"/>
      <c r="AC38" s="17"/>
      <c r="AD38" s="17"/>
      <c r="AE38" s="17"/>
    </row>
    <row r="39" spans="1:31" s="18" customFormat="1" x14ac:dyDescent="0.25">
      <c r="A39" s="18">
        <v>2050</v>
      </c>
      <c r="B39" s="16"/>
      <c r="C39" s="12">
        <v>425.32238945815078</v>
      </c>
      <c r="D39" s="12">
        <v>605.68495166292132</v>
      </c>
      <c r="E39" s="12">
        <v>515.50367056053608</v>
      </c>
      <c r="F39" s="12"/>
      <c r="G39" s="1"/>
      <c r="H39" s="1"/>
      <c r="I39" s="15"/>
      <c r="J39" s="43">
        <v>35.438604649332852</v>
      </c>
      <c r="K39" s="43">
        <v>42.52632557919943</v>
      </c>
      <c r="L39" s="16"/>
      <c r="M39" s="14"/>
      <c r="N39" s="14"/>
      <c r="O39" s="14"/>
      <c r="P39" s="19"/>
      <c r="Q39" s="19"/>
      <c r="R39" s="19"/>
      <c r="S39" s="19"/>
      <c r="T39" s="19"/>
      <c r="U39" s="19"/>
      <c r="V39" s="19"/>
      <c r="W39" s="19"/>
      <c r="X39" s="19"/>
      <c r="Y39" s="19"/>
      <c r="Z39" s="19"/>
      <c r="AA39" s="19"/>
      <c r="AB39" s="19"/>
      <c r="AC39" s="19"/>
      <c r="AD39" s="19"/>
      <c r="AE39" s="19"/>
    </row>
    <row r="40" spans="1:31" s="23" customFormat="1" x14ac:dyDescent="0.25">
      <c r="A40" s="23">
        <f>A39+1</f>
        <v>2051</v>
      </c>
      <c r="J40" s="44">
        <f>J39</f>
        <v>35.438604649332852</v>
      </c>
      <c r="K40" s="44">
        <f>K39</f>
        <v>42.52632557919943</v>
      </c>
      <c r="L40" s="24"/>
    </row>
    <row r="41" spans="1:31" s="23" customFormat="1" x14ac:dyDescent="0.25">
      <c r="A41" s="23">
        <f t="shared" ref="A41:A54" si="0">A40+1</f>
        <v>2052</v>
      </c>
      <c r="J41" s="44">
        <f t="shared" ref="J41:K54" si="1">J40</f>
        <v>35.438604649332852</v>
      </c>
      <c r="K41" s="44">
        <f t="shared" si="1"/>
        <v>42.52632557919943</v>
      </c>
      <c r="L41" s="24"/>
    </row>
    <row r="42" spans="1:31" s="23" customFormat="1" x14ac:dyDescent="0.25">
      <c r="A42" s="23">
        <f t="shared" si="0"/>
        <v>2053</v>
      </c>
      <c r="J42" s="44">
        <f t="shared" si="1"/>
        <v>35.438604649332852</v>
      </c>
      <c r="K42" s="44">
        <f t="shared" si="1"/>
        <v>42.52632557919943</v>
      </c>
      <c r="L42" s="24"/>
    </row>
    <row r="43" spans="1:31" s="23" customFormat="1" x14ac:dyDescent="0.25">
      <c r="A43" s="23">
        <f t="shared" si="0"/>
        <v>2054</v>
      </c>
      <c r="J43" s="44">
        <f t="shared" si="1"/>
        <v>35.438604649332852</v>
      </c>
      <c r="K43" s="44">
        <f t="shared" si="1"/>
        <v>42.52632557919943</v>
      </c>
      <c r="L43" s="24"/>
    </row>
    <row r="44" spans="1:31" s="23" customFormat="1" x14ac:dyDescent="0.25">
      <c r="A44" s="23">
        <f t="shared" si="0"/>
        <v>2055</v>
      </c>
      <c r="J44" s="44">
        <f t="shared" si="1"/>
        <v>35.438604649332852</v>
      </c>
      <c r="K44" s="44">
        <f t="shared" si="1"/>
        <v>42.52632557919943</v>
      </c>
      <c r="L44" s="24"/>
    </row>
    <row r="45" spans="1:31" s="23" customFormat="1" x14ac:dyDescent="0.25">
      <c r="A45" s="23">
        <f t="shared" si="0"/>
        <v>2056</v>
      </c>
      <c r="J45" s="44">
        <f t="shared" si="1"/>
        <v>35.438604649332852</v>
      </c>
      <c r="K45" s="44">
        <f t="shared" si="1"/>
        <v>42.52632557919943</v>
      </c>
      <c r="L45" s="24"/>
    </row>
    <row r="46" spans="1:31" s="23" customFormat="1" x14ac:dyDescent="0.25">
      <c r="A46" s="23">
        <f t="shared" si="0"/>
        <v>2057</v>
      </c>
      <c r="J46" s="44">
        <f t="shared" si="1"/>
        <v>35.438604649332852</v>
      </c>
      <c r="K46" s="44">
        <f t="shared" si="1"/>
        <v>42.52632557919943</v>
      </c>
      <c r="L46" s="24"/>
    </row>
    <row r="47" spans="1:31" s="23" customFormat="1" x14ac:dyDescent="0.25">
      <c r="A47" s="23">
        <f t="shared" si="0"/>
        <v>2058</v>
      </c>
      <c r="J47" s="44">
        <f t="shared" si="1"/>
        <v>35.438604649332852</v>
      </c>
      <c r="K47" s="44">
        <f t="shared" si="1"/>
        <v>42.52632557919943</v>
      </c>
      <c r="L47" s="24"/>
    </row>
    <row r="48" spans="1:31" s="23" customFormat="1" x14ac:dyDescent="0.25">
      <c r="A48" s="23">
        <f t="shared" si="0"/>
        <v>2059</v>
      </c>
      <c r="J48" s="44">
        <f t="shared" si="1"/>
        <v>35.438604649332852</v>
      </c>
      <c r="K48" s="44">
        <f t="shared" si="1"/>
        <v>42.52632557919943</v>
      </c>
      <c r="L48" s="24"/>
    </row>
    <row r="49" spans="1:12" s="23" customFormat="1" x14ac:dyDescent="0.25">
      <c r="A49" s="23">
        <f t="shared" si="0"/>
        <v>2060</v>
      </c>
      <c r="J49" s="44">
        <f t="shared" si="1"/>
        <v>35.438604649332852</v>
      </c>
      <c r="K49" s="44">
        <f t="shared" si="1"/>
        <v>42.52632557919943</v>
      </c>
      <c r="L49" s="24"/>
    </row>
    <row r="50" spans="1:12" s="23" customFormat="1" x14ac:dyDescent="0.25">
      <c r="A50" s="23">
        <f t="shared" si="0"/>
        <v>2061</v>
      </c>
      <c r="J50" s="44">
        <f t="shared" si="1"/>
        <v>35.438604649332852</v>
      </c>
      <c r="K50" s="44">
        <f t="shared" si="1"/>
        <v>42.52632557919943</v>
      </c>
      <c r="L50" s="24"/>
    </row>
    <row r="51" spans="1:12" s="23" customFormat="1" x14ac:dyDescent="0.25">
      <c r="A51" s="23">
        <f t="shared" si="0"/>
        <v>2062</v>
      </c>
      <c r="J51" s="44">
        <f t="shared" si="1"/>
        <v>35.438604649332852</v>
      </c>
      <c r="K51" s="44">
        <f t="shared" si="1"/>
        <v>42.52632557919943</v>
      </c>
      <c r="L51" s="24"/>
    </row>
    <row r="52" spans="1:12" s="23" customFormat="1" x14ac:dyDescent="0.25">
      <c r="A52" s="23">
        <f t="shared" si="0"/>
        <v>2063</v>
      </c>
      <c r="J52" s="44">
        <f t="shared" si="1"/>
        <v>35.438604649332852</v>
      </c>
      <c r="K52" s="44">
        <f t="shared" si="1"/>
        <v>42.52632557919943</v>
      </c>
      <c r="L52" s="24"/>
    </row>
    <row r="53" spans="1:12" s="23" customFormat="1" x14ac:dyDescent="0.25">
      <c r="A53" s="23">
        <f t="shared" si="0"/>
        <v>2064</v>
      </c>
      <c r="J53" s="44">
        <f t="shared" si="1"/>
        <v>35.438604649332852</v>
      </c>
      <c r="K53" s="44">
        <f t="shared" si="1"/>
        <v>42.52632557919943</v>
      </c>
      <c r="L53" s="24"/>
    </row>
    <row r="54" spans="1:12" s="23" customFormat="1" x14ac:dyDescent="0.25">
      <c r="A54" s="23">
        <f t="shared" si="0"/>
        <v>2065</v>
      </c>
      <c r="J54" s="44">
        <f t="shared" si="1"/>
        <v>35.438604649332852</v>
      </c>
      <c r="K54" s="44">
        <f t="shared" si="1"/>
        <v>42.52632557919943</v>
      </c>
      <c r="L54" s="24"/>
    </row>
    <row r="55" spans="1:12" x14ac:dyDescent="0.25">
      <c r="L55" s="1"/>
    </row>
    <row r="56" spans="1:12" x14ac:dyDescent="0.25">
      <c r="L56" s="1"/>
    </row>
    <row r="57" spans="1:12" x14ac:dyDescent="0.25">
      <c r="L57" s="1"/>
    </row>
    <row r="58" spans="1:12" x14ac:dyDescent="0.25">
      <c r="L58" s="1"/>
    </row>
    <row r="59" spans="1:12" x14ac:dyDescent="0.25">
      <c r="L59" s="1"/>
    </row>
    <row r="60" spans="1:12" x14ac:dyDescent="0.25">
      <c r="L60" s="1"/>
    </row>
    <row r="61" spans="1:12" x14ac:dyDescent="0.25">
      <c r="L61" s="1"/>
    </row>
    <row r="62" spans="1:12" x14ac:dyDescent="0.25">
      <c r="L62" s="1"/>
    </row>
    <row r="63" spans="1:12" x14ac:dyDescent="0.25">
      <c r="L63" s="1"/>
    </row>
    <row r="64" spans="1:12" x14ac:dyDescent="0.25">
      <c r="L64" s="1"/>
    </row>
    <row r="65" spans="12:12" x14ac:dyDescent="0.25">
      <c r="L65" s="1"/>
    </row>
  </sheetData>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9</vt:i4>
      </vt:variant>
    </vt:vector>
  </HeadingPairs>
  <TitlesOfParts>
    <vt:vector size="22" baseType="lpstr">
      <vt:lpstr>Title</vt:lpstr>
      <vt:lpstr>Introduction</vt:lpstr>
      <vt:lpstr>Cost of solar per country_inEUR</vt:lpstr>
      <vt:lpstr>...in other currency</vt:lpstr>
      <vt:lpstr>Expert Calculator</vt:lpstr>
      <vt:lpstr>Backup</vt:lpstr>
      <vt:lpstr>Currencies</vt:lpstr>
      <vt:lpstr>FLH_Worldwide</vt:lpstr>
      <vt:lpstr>Scenario 1</vt:lpstr>
      <vt:lpstr>Scenario 2</vt:lpstr>
      <vt:lpstr>Scenario 3</vt:lpstr>
      <vt:lpstr>Scenario 4</vt:lpstr>
      <vt:lpstr>Opex&amp;Lifetime</vt:lpstr>
      <vt:lpstr>Currency</vt:lpstr>
      <vt:lpstr>Subtitle</vt:lpstr>
      <vt:lpstr>SubtitleEUR</vt:lpstr>
      <vt:lpstr>'...in other currency'!WACC1</vt:lpstr>
      <vt:lpstr>'Cost of solar per country_inEUR'!WACC1</vt:lpstr>
      <vt:lpstr>'...in other currency'!WACC2</vt:lpstr>
      <vt:lpstr>'Cost of solar per country_inEUR'!WACC2</vt:lpstr>
      <vt:lpstr>'...in other currency'!WACC3</vt:lpstr>
      <vt:lpstr>'Cost of solar per country_inEUR'!WACC3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dc:creator>
  <cp:lastModifiedBy>Daniel</cp:lastModifiedBy>
  <dcterms:created xsi:type="dcterms:W3CDTF">2015-01-15T17:44:10Z</dcterms:created>
  <dcterms:modified xsi:type="dcterms:W3CDTF">2015-03-02T12:54:56Z</dcterms:modified>
</cp:coreProperties>
</file>