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murielle.gagnebin\Documents\02_ProjetsPays\08_EU\2012_ETS_ESR_reform\"/>
    </mc:Choice>
  </mc:AlternateContent>
  <xr:revisionPtr revIDLastSave="0" documentId="13_ncr:1_{DAE74B19-7AB2-4EA6-B3DA-26137724D7C6}" xr6:coauthVersionLast="47" xr6:coauthVersionMax="47" xr10:uidLastSave="{00000000-0000-0000-0000-000000000000}"/>
  <workbookProtection workbookAlgorithmName="SHA-512" workbookHashValue="O+r5oC5wWgq7hV5l2r4DrVUxGXU091c8G5C9FWq0/U9lc+0lZ6JeS0N4YPlJN/j8SjyLwDWT9CKpyDiyNyGEQg==" workbookSaltValue="jrIwXEHIqOZhnfk/+Rv18A==" workbookSpinCount="100000" lockStructure="1"/>
  <bookViews>
    <workbookView xWindow="-120" yWindow="-120" windowWidth="29040" windowHeight="15840" xr2:uid="{00000000-000D-0000-FFFF-FFFF00000000}"/>
  </bookViews>
  <sheets>
    <sheet name="Info" sheetId="9" r:id="rId1"/>
    <sheet name="1. Calculations &amp; Data" sheetId="1" r:id="rId2"/>
    <sheet name="2. Data Overview" sheetId="6" r:id="rId3"/>
    <sheet name="3. Gap Analysis"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J18" i="1"/>
  <c r="G28" i="1"/>
  <c r="J11" i="6"/>
  <c r="AO34" i="1"/>
  <c r="AO33" i="1"/>
  <c r="AO32" i="1"/>
  <c r="AO31" i="1"/>
  <c r="AO30" i="1"/>
  <c r="AO29" i="1"/>
  <c r="AO28" i="1"/>
  <c r="AO27" i="1"/>
  <c r="AO26" i="1"/>
  <c r="AO25" i="1"/>
  <c r="AO24" i="1"/>
  <c r="AO23" i="1"/>
  <c r="AO22" i="1"/>
  <c r="AO21" i="1"/>
  <c r="AO20" i="1"/>
  <c r="AO19" i="1"/>
  <c r="AO18" i="1"/>
  <c r="AO17" i="1"/>
  <c r="AO16" i="1"/>
  <c r="AO15" i="1"/>
  <c r="AO14" i="1"/>
  <c r="AO13" i="1"/>
  <c r="AO12" i="1"/>
  <c r="AO10" i="1"/>
  <c r="AO9" i="1"/>
  <c r="AO8" i="1" l="1"/>
  <c r="I6" i="6" l="1"/>
  <c r="AQ6" i="1" l="1"/>
  <c r="AR6" i="1" s="1"/>
  <c r="AS6" i="1" s="1"/>
  <c r="AT6" i="1" s="1"/>
  <c r="AU6" i="1" s="1"/>
  <c r="AV6" i="1" s="1"/>
  <c r="S26" i="6" l="1"/>
  <c r="S25" i="6"/>
  <c r="S17" i="6"/>
  <c r="S31" i="6"/>
  <c r="S33" i="6"/>
  <c r="S15" i="6"/>
  <c r="S30" i="6"/>
  <c r="S22" i="6"/>
  <c r="S7" i="6"/>
  <c r="S18" i="6"/>
  <c r="S10" i="6"/>
  <c r="S29" i="6"/>
  <c r="S21" i="6"/>
  <c r="S13" i="6"/>
  <c r="S14" i="6"/>
  <c r="S28" i="6"/>
  <c r="S20" i="6"/>
  <c r="S12" i="6"/>
  <c r="S23" i="6"/>
  <c r="S27" i="6"/>
  <c r="S19" i="6"/>
  <c r="S11" i="6"/>
  <c r="S9" i="6"/>
  <c r="S32" i="6"/>
  <c r="S24" i="6"/>
  <c r="S16" i="6"/>
  <c r="S8" i="6"/>
  <c r="AR7" i="1"/>
  <c r="AQ7" i="1"/>
  <c r="AS7" i="1"/>
  <c r="AU7" i="1"/>
  <c r="AT7" i="1"/>
  <c r="U24" i="1" l="1"/>
  <c r="T23" i="6"/>
  <c r="AV24" i="1"/>
  <c r="R23" i="6" s="1"/>
  <c r="U15" i="1"/>
  <c r="T14" i="6"/>
  <c r="AV15" i="1"/>
  <c r="R14" i="6" s="1"/>
  <c r="U30" i="1"/>
  <c r="T29" i="6"/>
  <c r="AV30" i="1"/>
  <c r="R29" i="6" s="1"/>
  <c r="U21" i="1"/>
  <c r="T20" i="6"/>
  <c r="AV21" i="1"/>
  <c r="R20" i="6" s="1"/>
  <c r="U23" i="1"/>
  <c r="T22" i="6"/>
  <c r="AV23" i="1"/>
  <c r="R22" i="6" s="1"/>
  <c r="U22" i="1"/>
  <c r="T21" i="6"/>
  <c r="AV22" i="1"/>
  <c r="R21" i="6" s="1"/>
  <c r="U13" i="1"/>
  <c r="T12" i="6"/>
  <c r="AV13" i="1"/>
  <c r="R12" i="6" s="1"/>
  <c r="U12" i="1"/>
  <c r="T11" i="6"/>
  <c r="R11" i="6"/>
  <c r="T13" i="6"/>
  <c r="R13" i="6"/>
  <c r="U28" i="1"/>
  <c r="T27" i="6"/>
  <c r="AV28" i="1"/>
  <c r="R27" i="6" s="1"/>
  <c r="U8" i="1"/>
  <c r="T7" i="6"/>
  <c r="AV8" i="1"/>
  <c r="U27" i="1"/>
  <c r="T26" i="6"/>
  <c r="AV27" i="1"/>
  <c r="R26" i="6" s="1"/>
  <c r="U19" i="1"/>
  <c r="T18" i="6"/>
  <c r="AV19" i="1"/>
  <c r="R18" i="6" s="1"/>
  <c r="U11" i="1"/>
  <c r="T10" i="6"/>
  <c r="AV11" i="1"/>
  <c r="R10" i="6" s="1"/>
  <c r="U32" i="1"/>
  <c r="T31" i="6"/>
  <c r="AV32" i="1"/>
  <c r="R31" i="6" s="1"/>
  <c r="U31" i="1"/>
  <c r="T30" i="6"/>
  <c r="AV31" i="1"/>
  <c r="R30" i="6" s="1"/>
  <c r="T33" i="6"/>
  <c r="AV34" i="1"/>
  <c r="R33" i="6" s="1"/>
  <c r="T25" i="6"/>
  <c r="AV26" i="1"/>
  <c r="R25" i="6" s="1"/>
  <c r="T17" i="6"/>
  <c r="AV18" i="1"/>
  <c r="R17" i="6" s="1"/>
  <c r="T9" i="6"/>
  <c r="AV10" i="1"/>
  <c r="R9" i="6" s="1"/>
  <c r="U16" i="1"/>
  <c r="T15" i="6"/>
  <c r="AV16" i="1"/>
  <c r="R15" i="6" s="1"/>
  <c r="U29" i="1"/>
  <c r="T28" i="6"/>
  <c r="AV29" i="1"/>
  <c r="R28" i="6" s="1"/>
  <c r="U20" i="1"/>
  <c r="T19" i="6"/>
  <c r="AV20" i="1"/>
  <c r="R19" i="6" s="1"/>
  <c r="U33" i="1"/>
  <c r="T32" i="6"/>
  <c r="AV33" i="1"/>
  <c r="R32" i="6" s="1"/>
  <c r="U25" i="1"/>
  <c r="T24" i="6"/>
  <c r="AV25" i="1"/>
  <c r="R24" i="6" s="1"/>
  <c r="U17" i="1"/>
  <c r="T16" i="6"/>
  <c r="AV17" i="1"/>
  <c r="R16" i="6" s="1"/>
  <c r="T8" i="6"/>
  <c r="AV9" i="1"/>
  <c r="R8" i="6" s="1"/>
  <c r="U14" i="1"/>
  <c r="AI7" i="1"/>
  <c r="U10" i="1"/>
  <c r="U26" i="1"/>
  <c r="U34" i="1"/>
  <c r="U18" i="1"/>
  <c r="T7" i="1"/>
  <c r="U9" i="1"/>
  <c r="U13" i="6"/>
  <c r="U14" i="6"/>
  <c r="U15" i="6"/>
  <c r="U16" i="6"/>
  <c r="U17" i="6"/>
  <c r="U18" i="6"/>
  <c r="U19" i="6"/>
  <c r="U20" i="6"/>
  <c r="U21" i="6"/>
  <c r="U22" i="6"/>
  <c r="U24" i="6"/>
  <c r="U25" i="6"/>
  <c r="U26" i="6"/>
  <c r="U27" i="6"/>
  <c r="U28" i="6"/>
  <c r="U29" i="6"/>
  <c r="U30" i="6"/>
  <c r="U31" i="6"/>
  <c r="U32" i="6"/>
  <c r="U33" i="6"/>
  <c r="U7" i="6"/>
  <c r="U23" i="6" l="1"/>
  <c r="T6" i="6"/>
  <c r="AV7" i="1"/>
  <c r="R7" i="6"/>
  <c r="U7" i="1"/>
  <c r="W8" i="1" l="1"/>
  <c r="W9" i="1" s="1"/>
  <c r="W10" i="1" s="1"/>
  <c r="W11" i="1" s="1"/>
  <c r="W12" i="1" s="1"/>
  <c r="W13" i="1" s="1"/>
  <c r="W14" i="1" s="1"/>
  <c r="W15" i="1" s="1"/>
  <c r="W16" i="1" s="1"/>
  <c r="W17" i="1" s="1"/>
  <c r="W18" i="1" s="1"/>
  <c r="W19" i="1" s="1"/>
  <c r="W20" i="1" s="1"/>
  <c r="W21" i="1" s="1"/>
  <c r="W22" i="1" s="1"/>
  <c r="W23" i="1" s="1"/>
  <c r="W24" i="1" s="1"/>
  <c r="W25" i="1" s="1"/>
  <c r="W26" i="1" s="1"/>
  <c r="W27" i="1" s="1"/>
  <c r="W28" i="1" s="1"/>
  <c r="W29" i="1" s="1"/>
  <c r="W30" i="1" s="1"/>
  <c r="W31" i="1" s="1"/>
  <c r="W32" i="1" s="1"/>
  <c r="W33" i="1" s="1"/>
  <c r="W34" i="1" s="1"/>
  <c r="E38" i="1"/>
  <c r="F38" i="1" s="1"/>
  <c r="G38" i="1" s="1"/>
  <c r="N7" i="1"/>
  <c r="N8" i="1" l="1"/>
  <c r="AO11" i="1" l="1"/>
  <c r="AJ7" i="1" l="1"/>
  <c r="AN7" i="1"/>
  <c r="AM7" i="1"/>
  <c r="AL7" i="1"/>
  <c r="AK7" i="1"/>
  <c r="AO7" i="1" l="1"/>
  <c r="AP25" i="1" s="1"/>
  <c r="K25" i="1" s="1"/>
  <c r="L25" i="1" l="1"/>
  <c r="AP28" i="1"/>
  <c r="K28" i="1" s="1"/>
  <c r="AP12" i="1"/>
  <c r="K12" i="1" s="1"/>
  <c r="AP30" i="1"/>
  <c r="K30" i="1" s="1"/>
  <c r="AP10" i="1"/>
  <c r="K10" i="1" s="1"/>
  <c r="AP32" i="1"/>
  <c r="K32" i="1" s="1"/>
  <c r="AP16" i="1"/>
  <c r="K16" i="1" s="1"/>
  <c r="AP13" i="1"/>
  <c r="K13" i="1" s="1"/>
  <c r="AP31" i="1"/>
  <c r="K31" i="1" s="1"/>
  <c r="AP14" i="1"/>
  <c r="K14" i="1" s="1"/>
  <c r="AP15" i="1"/>
  <c r="K15" i="1" s="1"/>
  <c r="AP11" i="1"/>
  <c r="K11" i="1" s="1"/>
  <c r="AP18" i="1"/>
  <c r="K18" i="1" s="1"/>
  <c r="AP9" i="1"/>
  <c r="K9" i="1" s="1"/>
  <c r="AP23" i="1"/>
  <c r="K23" i="1" s="1"/>
  <c r="AP22" i="1"/>
  <c r="K22" i="1" s="1"/>
  <c r="AP29" i="1"/>
  <c r="K29" i="1" s="1"/>
  <c r="AP21" i="1"/>
  <c r="K21" i="1" s="1"/>
  <c r="AP19" i="1"/>
  <c r="K19" i="1" s="1"/>
  <c r="AP34" i="1"/>
  <c r="K34" i="1" s="1"/>
  <c r="AP26" i="1"/>
  <c r="K26" i="1" s="1"/>
  <c r="AP24" i="1"/>
  <c r="K24" i="1" s="1"/>
  <c r="AP20" i="1"/>
  <c r="K20" i="1" s="1"/>
  <c r="AP17" i="1"/>
  <c r="K17" i="1" s="1"/>
  <c r="AP8" i="1"/>
  <c r="AP33" i="1"/>
  <c r="K33" i="1" s="1"/>
  <c r="AP27" i="1"/>
  <c r="K27" i="1" s="1"/>
  <c r="L24" i="1" l="1"/>
  <c r="L18" i="1"/>
  <c r="L10" i="1"/>
  <c r="L34" i="1"/>
  <c r="L11" i="1"/>
  <c r="L30" i="1"/>
  <c r="L20" i="1"/>
  <c r="L32" i="1"/>
  <c r="L15" i="1"/>
  <c r="L28" i="1"/>
  <c r="L16" i="1"/>
  <c r="L26" i="1"/>
  <c r="L19" i="1"/>
  <c r="L33" i="1"/>
  <c r="L29" i="1"/>
  <c r="L31" i="1"/>
  <c r="L23" i="1"/>
  <c r="L9" i="1"/>
  <c r="L27" i="1"/>
  <c r="L12" i="1"/>
  <c r="L21" i="1"/>
  <c r="L14" i="1"/>
  <c r="L17" i="1"/>
  <c r="L22" i="1"/>
  <c r="L13" i="1"/>
  <c r="AP7" i="1"/>
  <c r="K8" i="1"/>
  <c r="L8" i="1" l="1"/>
  <c r="N17" i="1"/>
  <c r="AE8" i="1"/>
  <c r="K8" i="6"/>
  <c r="K9" i="6"/>
  <c r="K10" i="6"/>
  <c r="K11" i="6"/>
  <c r="K12" i="6"/>
  <c r="K13" i="6"/>
  <c r="K14" i="6"/>
  <c r="K15" i="6"/>
  <c r="K16" i="6"/>
  <c r="K17" i="6"/>
  <c r="K18" i="6"/>
  <c r="K19" i="6"/>
  <c r="K20" i="6"/>
  <c r="K21" i="6"/>
  <c r="K22" i="6"/>
  <c r="K23" i="6"/>
  <c r="K24" i="6"/>
  <c r="K25" i="6"/>
  <c r="K26" i="6"/>
  <c r="K27" i="6"/>
  <c r="K28" i="6"/>
  <c r="K29" i="6"/>
  <c r="K30" i="6"/>
  <c r="K31" i="6"/>
  <c r="K32" i="6"/>
  <c r="K33" i="6"/>
  <c r="K7" i="6"/>
  <c r="U12" i="6"/>
  <c r="U11" i="6"/>
  <c r="U10" i="6"/>
  <c r="U9" i="6"/>
  <c r="U8" i="6"/>
  <c r="V13" i="6"/>
  <c r="V14" i="6"/>
  <c r="V15" i="6"/>
  <c r="V16" i="6"/>
  <c r="V17" i="6"/>
  <c r="V18" i="6"/>
  <c r="V19" i="6"/>
  <c r="V20" i="6"/>
  <c r="V21" i="6"/>
  <c r="V22" i="6"/>
  <c r="V23" i="6"/>
  <c r="V24" i="6"/>
  <c r="V25" i="6"/>
  <c r="V26" i="6"/>
  <c r="V27" i="6"/>
  <c r="V28" i="6"/>
  <c r="V29" i="6"/>
  <c r="V30" i="6"/>
  <c r="V31" i="6"/>
  <c r="V32" i="6"/>
  <c r="V33" i="6"/>
  <c r="V7" i="6"/>
  <c r="V9" i="6" l="1"/>
  <c r="O33" i="6"/>
  <c r="P33" i="6"/>
  <c r="V8" i="6"/>
  <c r="O10" i="6"/>
  <c r="P10" i="6"/>
  <c r="O18" i="6"/>
  <c r="P18" i="6"/>
  <c r="O26" i="6"/>
  <c r="P26" i="6"/>
  <c r="O9" i="6"/>
  <c r="P9" i="6"/>
  <c r="V10" i="6"/>
  <c r="O12" i="6"/>
  <c r="P12" i="6"/>
  <c r="O20" i="6"/>
  <c r="P20" i="6"/>
  <c r="O28" i="6"/>
  <c r="P28" i="6"/>
  <c r="O11" i="6"/>
  <c r="P11" i="6"/>
  <c r="O19" i="6"/>
  <c r="P19" i="6"/>
  <c r="O27" i="6"/>
  <c r="P27" i="6"/>
  <c r="V11" i="6"/>
  <c r="O13" i="6"/>
  <c r="P13" i="6"/>
  <c r="O21" i="6"/>
  <c r="P21" i="6"/>
  <c r="O29" i="6"/>
  <c r="P29" i="6"/>
  <c r="O17" i="6"/>
  <c r="P17" i="6"/>
  <c r="V12" i="6"/>
  <c r="O14" i="6"/>
  <c r="P14" i="6"/>
  <c r="O22" i="6"/>
  <c r="P22" i="6"/>
  <c r="O30" i="6"/>
  <c r="P30" i="6"/>
  <c r="O15" i="6"/>
  <c r="P15" i="6"/>
  <c r="O25" i="6"/>
  <c r="P25" i="6"/>
  <c r="O7" i="6"/>
  <c r="P7" i="6"/>
  <c r="O23" i="6"/>
  <c r="P23" i="6"/>
  <c r="O31" i="6"/>
  <c r="P31" i="6"/>
  <c r="O8" i="6"/>
  <c r="P8" i="6"/>
  <c r="O16" i="6"/>
  <c r="P16" i="6"/>
  <c r="O24" i="6"/>
  <c r="P24" i="6"/>
  <c r="O32" i="6"/>
  <c r="P32" i="6"/>
  <c r="M28" i="1"/>
  <c r="I27" i="6" s="1"/>
  <c r="J27" i="6"/>
  <c r="M20" i="1"/>
  <c r="I19" i="6" s="1"/>
  <c r="J19" i="6"/>
  <c r="M12" i="1"/>
  <c r="I11" i="6" s="1"/>
  <c r="J7" i="6"/>
  <c r="M8" i="1"/>
  <c r="I7" i="6" s="1"/>
  <c r="M27" i="1"/>
  <c r="I26" i="6" s="1"/>
  <c r="J26" i="6"/>
  <c r="M19" i="1"/>
  <c r="I18" i="6" s="1"/>
  <c r="J18" i="6"/>
  <c r="M11" i="1"/>
  <c r="I10" i="6" s="1"/>
  <c r="J10" i="6"/>
  <c r="M34" i="1"/>
  <c r="I33" i="6" s="1"/>
  <c r="J33" i="6"/>
  <c r="M26" i="1"/>
  <c r="I25" i="6" s="1"/>
  <c r="J25" i="6"/>
  <c r="M18" i="1"/>
  <c r="I17" i="6" s="1"/>
  <c r="J17" i="6"/>
  <c r="M10" i="1"/>
  <c r="I9" i="6" s="1"/>
  <c r="J9" i="6"/>
  <c r="M33" i="1"/>
  <c r="I32" i="6" s="1"/>
  <c r="J32" i="6"/>
  <c r="M25" i="1"/>
  <c r="I24" i="6" s="1"/>
  <c r="J24" i="6"/>
  <c r="M17" i="1"/>
  <c r="I16" i="6" s="1"/>
  <c r="J16" i="6"/>
  <c r="M9" i="1"/>
  <c r="I8" i="6" s="1"/>
  <c r="J8" i="6"/>
  <c r="M13" i="1"/>
  <c r="I12" i="6" s="1"/>
  <c r="J12" i="6"/>
  <c r="M32" i="1"/>
  <c r="I31" i="6" s="1"/>
  <c r="J31" i="6"/>
  <c r="M24" i="1"/>
  <c r="I23" i="6" s="1"/>
  <c r="J23" i="6"/>
  <c r="M16" i="1"/>
  <c r="I15" i="6" s="1"/>
  <c r="J15" i="6"/>
  <c r="M21" i="1"/>
  <c r="I20" i="6" s="1"/>
  <c r="J20" i="6"/>
  <c r="M31" i="1"/>
  <c r="I30" i="6" s="1"/>
  <c r="J30" i="6"/>
  <c r="M23" i="1"/>
  <c r="I22" i="6" s="1"/>
  <c r="J22" i="6"/>
  <c r="M15" i="1"/>
  <c r="I14" i="6" s="1"/>
  <c r="J14" i="6"/>
  <c r="M29" i="1"/>
  <c r="I28" i="6" s="1"/>
  <c r="J28" i="6"/>
  <c r="M30" i="1"/>
  <c r="I29" i="6" s="1"/>
  <c r="J29" i="6"/>
  <c r="M22" i="1"/>
  <c r="I21" i="6" s="1"/>
  <c r="J21" i="6"/>
  <c r="M14" i="1"/>
  <c r="I13" i="6" s="1"/>
  <c r="J13" i="6"/>
  <c r="O8" i="1"/>
  <c r="AE11" i="1"/>
  <c r="N11" i="1"/>
  <c r="AE12" i="1"/>
  <c r="N12" i="1"/>
  <c r="AE30" i="1"/>
  <c r="N30" i="1"/>
  <c r="AE15" i="1"/>
  <c r="N15" i="1"/>
  <c r="AE23" i="1"/>
  <c r="N23" i="1"/>
  <c r="AE31" i="1"/>
  <c r="N31" i="1"/>
  <c r="AE19" i="1"/>
  <c r="N19" i="1"/>
  <c r="AE20" i="1"/>
  <c r="N20" i="1"/>
  <c r="AE21" i="1"/>
  <c r="N21" i="1"/>
  <c r="AE14" i="1"/>
  <c r="N14" i="1"/>
  <c r="AE16" i="1"/>
  <c r="N16" i="1"/>
  <c r="AE24" i="1"/>
  <c r="N24" i="1"/>
  <c r="AE32" i="1"/>
  <c r="N32" i="1"/>
  <c r="AE28" i="1"/>
  <c r="N28" i="1"/>
  <c r="AE13" i="1"/>
  <c r="N13" i="1"/>
  <c r="AE22" i="1"/>
  <c r="N22" i="1"/>
  <c r="AE9" i="1"/>
  <c r="N9" i="1"/>
  <c r="AE17" i="1"/>
  <c r="AE25" i="1"/>
  <c r="N25" i="1"/>
  <c r="AE33" i="1"/>
  <c r="N33" i="1"/>
  <c r="AE27" i="1"/>
  <c r="N27" i="1"/>
  <c r="AE29" i="1"/>
  <c r="N29" i="1"/>
  <c r="AE10" i="1"/>
  <c r="N10" i="1"/>
  <c r="AE18" i="1"/>
  <c r="N18" i="1"/>
  <c r="E18" i="1" s="1"/>
  <c r="AE26" i="1"/>
  <c r="N26" i="1"/>
  <c r="AE34" i="1"/>
  <c r="N34" i="1"/>
  <c r="AC7" i="1"/>
  <c r="Y7" i="1"/>
  <c r="AB7" i="1"/>
  <c r="AD7" i="1"/>
  <c r="AG7" i="1"/>
  <c r="Z7" i="1"/>
  <c r="X7" i="1"/>
  <c r="U6" i="6" s="1"/>
  <c r="AJ6" i="1"/>
  <c r="O6" i="1"/>
  <c r="Q6" i="1" s="1"/>
  <c r="S6" i="1" s="1"/>
  <c r="U6" i="1" s="1"/>
  <c r="N6" i="1"/>
  <c r="P6" i="1" s="1"/>
  <c r="V6" i="1" s="1"/>
  <c r="V6" i="6" l="1"/>
  <c r="P6" i="6"/>
  <c r="O6" i="6"/>
  <c r="J6" i="6"/>
  <c r="K6" i="6"/>
  <c r="O34" i="1"/>
  <c r="O29" i="1"/>
  <c r="O17" i="1"/>
  <c r="O28" i="1"/>
  <c r="O14" i="1"/>
  <c r="O31" i="1"/>
  <c r="O12" i="1"/>
  <c r="O19" i="1"/>
  <c r="O30" i="1"/>
  <c r="O26" i="1"/>
  <c r="O27" i="1"/>
  <c r="O9" i="1"/>
  <c r="O32" i="1"/>
  <c r="O21" i="1"/>
  <c r="O23" i="1"/>
  <c r="O13" i="1"/>
  <c r="O10" i="1"/>
  <c r="O16" i="1"/>
  <c r="O18" i="1"/>
  <c r="O33" i="1"/>
  <c r="O22" i="1"/>
  <c r="O24" i="1"/>
  <c r="O20" i="1"/>
  <c r="O15" i="1"/>
  <c r="O25" i="1"/>
  <c r="O11" i="1"/>
  <c r="AL6" i="1"/>
  <c r="W6" i="1"/>
  <c r="H38" i="1" s="1"/>
  <c r="AN6" i="1" l="1"/>
  <c r="R6" i="1"/>
  <c r="T6" i="1" s="1"/>
  <c r="X6" i="1" l="1"/>
  <c r="Y6" i="1" s="1"/>
  <c r="Z6" i="1" s="1"/>
  <c r="AB6" i="1" s="1"/>
  <c r="AC6" i="1" l="1"/>
  <c r="AD6" i="1" s="1"/>
  <c r="AE6" i="1" s="1"/>
  <c r="AG6" i="1" s="1"/>
  <c r="AH6" i="1" s="1"/>
  <c r="AI6" i="1" s="1"/>
  <c r="AA6" i="1"/>
  <c r="G39" i="1" l="1"/>
  <c r="E35" i="1" l="1"/>
  <c r="AA8" i="1"/>
  <c r="AA28" i="1"/>
  <c r="AA15" i="1"/>
  <c r="AA17" i="1"/>
  <c r="AA19" i="1"/>
  <c r="AA13" i="1"/>
  <c r="AA23" i="1"/>
  <c r="AA25" i="1"/>
  <c r="AA27" i="1"/>
  <c r="AA21" i="1"/>
  <c r="AA31" i="1"/>
  <c r="AA33" i="1"/>
  <c r="AA29" i="1"/>
  <c r="AA16" i="1"/>
  <c r="AA10" i="1"/>
  <c r="AA32" i="1"/>
  <c r="AA14" i="1"/>
  <c r="AA24" i="1"/>
  <c r="AA18" i="1"/>
  <c r="AA22" i="1"/>
  <c r="AA26" i="1"/>
  <c r="AA30" i="1"/>
  <c r="AA20" i="1"/>
  <c r="AA34" i="1"/>
  <c r="AA12" i="1"/>
  <c r="AA9" i="1"/>
  <c r="AA11" i="1"/>
  <c r="H35" i="1" l="1"/>
  <c r="G35" i="1"/>
  <c r="J35" i="1" s="1"/>
  <c r="J30" i="1"/>
  <c r="G30" i="1"/>
  <c r="G16" i="1"/>
  <c r="J16" i="1"/>
  <c r="J13" i="1"/>
  <c r="G13" i="1"/>
  <c r="J26" i="1"/>
  <c r="G26" i="1"/>
  <c r="G29" i="1"/>
  <c r="J29" i="1"/>
  <c r="G19" i="1"/>
  <c r="G31" i="1"/>
  <c r="J31" i="1"/>
  <c r="J22" i="1"/>
  <c r="G22" i="1"/>
  <c r="G33" i="1"/>
  <c r="J33" i="1"/>
  <c r="J11" i="1"/>
  <c r="G11" i="1"/>
  <c r="G15" i="1"/>
  <c r="J15" i="1"/>
  <c r="J9" i="1"/>
  <c r="G9" i="1"/>
  <c r="G24" i="1"/>
  <c r="J24" i="1"/>
  <c r="G21" i="1"/>
  <c r="J21" i="1"/>
  <c r="J28" i="1"/>
  <c r="J12" i="1"/>
  <c r="G12" i="1"/>
  <c r="J14" i="1"/>
  <c r="G14" i="1"/>
  <c r="J27" i="1"/>
  <c r="G27" i="1"/>
  <c r="G8" i="1"/>
  <c r="J8" i="1"/>
  <c r="G18" i="1"/>
  <c r="G34" i="1"/>
  <c r="J34" i="1"/>
  <c r="J32" i="1"/>
  <c r="G32" i="1"/>
  <c r="G25" i="1"/>
  <c r="J25" i="1"/>
  <c r="G17" i="1"/>
  <c r="J17" i="1"/>
  <c r="J20" i="1"/>
  <c r="G20" i="1"/>
  <c r="J10" i="1"/>
  <c r="G10" i="1"/>
  <c r="G23" i="1"/>
  <c r="J23" i="1"/>
  <c r="F35" i="1" l="1"/>
  <c r="I35" i="1"/>
  <c r="J7" i="1"/>
  <c r="G7" i="1"/>
  <c r="G40" i="1" l="1"/>
  <c r="AH7" i="1" l="1"/>
  <c r="S6" i="6" l="1"/>
  <c r="R6" i="6"/>
  <c r="S25" i="1" l="1"/>
  <c r="Q24" i="6" s="1"/>
  <c r="S31" i="1" l="1"/>
  <c r="Q30" i="6" s="1"/>
  <c r="S13" i="1"/>
  <c r="Q12" i="6" s="1"/>
  <c r="S19" i="1"/>
  <c r="Q18" i="6" s="1"/>
  <c r="S23" i="1"/>
  <c r="Q22" i="6" s="1"/>
  <c r="S12" i="1"/>
  <c r="Q11" i="6" s="1"/>
  <c r="S22" i="1"/>
  <c r="Q21" i="6" s="1"/>
  <c r="S20" i="1"/>
  <c r="Q19" i="6" s="1"/>
  <c r="S33" i="1"/>
  <c r="Q32" i="6" s="1"/>
  <c r="S29" i="1"/>
  <c r="Q28" i="6" s="1"/>
  <c r="S28" i="1"/>
  <c r="Q27" i="6" s="1"/>
  <c r="S32" i="1"/>
  <c r="Q31" i="6" s="1"/>
  <c r="S26" i="1"/>
  <c r="Q25" i="6" s="1"/>
  <c r="S24" i="1"/>
  <c r="Q23" i="6" s="1"/>
  <c r="S30" i="1"/>
  <c r="Q29" i="6" s="1"/>
  <c r="S15" i="1"/>
  <c r="Q14" i="6" s="1"/>
  <c r="S10" i="1"/>
  <c r="Q9" i="6" s="1"/>
  <c r="S11" i="1"/>
  <c r="Q10" i="6" s="1"/>
  <c r="S9" i="1" l="1"/>
  <c r="Q8" i="6" s="1"/>
  <c r="S21" i="1" l="1"/>
  <c r="Q20" i="6" s="1"/>
  <c r="S18" i="1"/>
  <c r="Q17" i="6" s="1"/>
  <c r="S14" i="1"/>
  <c r="Q13" i="6" s="1"/>
  <c r="S16" i="1"/>
  <c r="Q15" i="6" s="1"/>
  <c r="S27" i="1"/>
  <c r="Q26" i="6" s="1"/>
  <c r="S17" i="1"/>
  <c r="Q16" i="6" s="1"/>
  <c r="S34" i="1"/>
  <c r="Q33" i="6" s="1"/>
  <c r="S8" i="1" l="1"/>
  <c r="Q7" i="6" s="1"/>
  <c r="R7" i="1"/>
  <c r="S7" i="1" l="1"/>
  <c r="Q6" i="6" s="1"/>
  <c r="Q28" i="1" l="1"/>
  <c r="L27" i="6" s="1"/>
  <c r="H28" i="1"/>
  <c r="I28" i="1" s="1"/>
  <c r="E27" i="6" s="1"/>
  <c r="E28" i="1"/>
  <c r="F28" i="1" s="1"/>
  <c r="D27" i="6" s="1"/>
  <c r="H12" i="1"/>
  <c r="I12" i="1" s="1"/>
  <c r="E11" i="6" s="1"/>
  <c r="E12" i="1"/>
  <c r="F12" i="1" s="1"/>
  <c r="D11" i="6" s="1"/>
  <c r="Q12" i="1"/>
  <c r="L11" i="6" s="1"/>
  <c r="E15" i="1"/>
  <c r="F15" i="1" s="1"/>
  <c r="D14" i="6" s="1"/>
  <c r="Q15" i="1"/>
  <c r="L14" i="6" s="1"/>
  <c r="H15" i="1"/>
  <c r="I15" i="1" s="1"/>
  <c r="E14" i="6" s="1"/>
  <c r="E30" i="1" l="1"/>
  <c r="F30" i="1" s="1"/>
  <c r="D29" i="6" s="1"/>
  <c r="Q30" i="1"/>
  <c r="L29" i="6" s="1"/>
  <c r="H30" i="1"/>
  <c r="I30" i="1" s="1"/>
  <c r="E29" i="6" s="1"/>
  <c r="E11" i="1"/>
  <c r="F11" i="1" s="1"/>
  <c r="D10" i="6" s="1"/>
  <c r="Q11" i="1"/>
  <c r="L10" i="6" s="1"/>
  <c r="H11" i="1"/>
  <c r="I11" i="1" s="1"/>
  <c r="E10" i="6" s="1"/>
  <c r="E33" i="1"/>
  <c r="F33" i="1" s="1"/>
  <c r="D32" i="6" s="1"/>
  <c r="H33" i="1"/>
  <c r="I33" i="1" s="1"/>
  <c r="E32" i="6" s="1"/>
  <c r="Q33" i="1"/>
  <c r="L32" i="6" s="1"/>
  <c r="Q31" i="1"/>
  <c r="L30" i="6" s="1"/>
  <c r="H31" i="1"/>
  <c r="I31" i="1" s="1"/>
  <c r="E30" i="6" s="1"/>
  <c r="E31" i="1"/>
  <c r="F31" i="1" s="1"/>
  <c r="D30" i="6" s="1"/>
  <c r="E29" i="1"/>
  <c r="F29" i="1" s="1"/>
  <c r="D28" i="6" s="1"/>
  <c r="Q29" i="1"/>
  <c r="L28" i="6" s="1"/>
  <c r="H29" i="1"/>
  <c r="I29" i="1" s="1"/>
  <c r="E28" i="6" s="1"/>
  <c r="E13" i="1"/>
  <c r="F13" i="1" s="1"/>
  <c r="D12" i="6" s="1"/>
  <c r="Q13" i="1"/>
  <c r="L12" i="6" s="1"/>
  <c r="H13" i="1"/>
  <c r="I13" i="1" s="1"/>
  <c r="E12" i="6" s="1"/>
  <c r="H24" i="1"/>
  <c r="I24" i="1" s="1"/>
  <c r="E23" i="6" s="1"/>
  <c r="E24" i="1"/>
  <c r="F24" i="1" s="1"/>
  <c r="D23" i="6" s="1"/>
  <c r="Q24" i="1"/>
  <c r="L23" i="6" s="1"/>
  <c r="Q20" i="1"/>
  <c r="L19" i="6" s="1"/>
  <c r="H20" i="1"/>
  <c r="I20" i="1" s="1"/>
  <c r="E19" i="6" s="1"/>
  <c r="E20" i="1"/>
  <c r="F20" i="1" s="1"/>
  <c r="D19" i="6" s="1"/>
  <c r="Q23" i="1"/>
  <c r="L22" i="6" s="1"/>
  <c r="E23" i="1"/>
  <c r="F23" i="1" s="1"/>
  <c r="D22" i="6" s="1"/>
  <c r="H23" i="1"/>
  <c r="I23" i="1" s="1"/>
  <c r="E22" i="6" s="1"/>
  <c r="E25" i="1"/>
  <c r="F25" i="1" s="1"/>
  <c r="D24" i="6" s="1"/>
  <c r="H25" i="1"/>
  <c r="I25" i="1" s="1"/>
  <c r="E24" i="6" s="1"/>
  <c r="Q25" i="1"/>
  <c r="L24" i="6" s="1"/>
  <c r="H26" i="1"/>
  <c r="I26" i="1" s="1"/>
  <c r="E25" i="6" s="1"/>
  <c r="E26" i="1"/>
  <c r="F26" i="1" s="1"/>
  <c r="D25" i="6" s="1"/>
  <c r="Q26" i="1"/>
  <c r="L25" i="6" s="1"/>
  <c r="H22" i="1"/>
  <c r="I22" i="1" s="1"/>
  <c r="E21" i="6" s="1"/>
  <c r="Q22" i="1"/>
  <c r="L21" i="6" s="1"/>
  <c r="E22" i="1"/>
  <c r="F22" i="1" s="1"/>
  <c r="D21" i="6" s="1"/>
  <c r="Q10" i="1"/>
  <c r="L9" i="6" s="1"/>
  <c r="E10" i="1"/>
  <c r="F10" i="1" s="1"/>
  <c r="D9" i="6" s="1"/>
  <c r="H10" i="1"/>
  <c r="I10" i="1" s="1"/>
  <c r="E9" i="6" s="1"/>
  <c r="Q19" i="1"/>
  <c r="L18" i="6" s="1"/>
  <c r="E19" i="1"/>
  <c r="F19" i="1" s="1"/>
  <c r="D18" i="6" s="1"/>
  <c r="H19" i="1"/>
  <c r="I19" i="1" s="1"/>
  <c r="E18" i="6" s="1"/>
  <c r="Q32" i="1"/>
  <c r="L31" i="6" s="1"/>
  <c r="E32" i="1"/>
  <c r="F32" i="1" s="1"/>
  <c r="D31" i="6" s="1"/>
  <c r="H32" i="1"/>
  <c r="I32" i="1" s="1"/>
  <c r="E31" i="6" s="1"/>
  <c r="Q9" i="1" l="1"/>
  <c r="L8" i="6" s="1"/>
  <c r="E9" i="1"/>
  <c r="F9" i="1" s="1"/>
  <c r="D8" i="6" s="1"/>
  <c r="H9" i="1"/>
  <c r="I9" i="1" s="1"/>
  <c r="E8" i="6" s="1"/>
  <c r="H34" i="1"/>
  <c r="I34" i="1" s="1"/>
  <c r="E33" i="6" s="1"/>
  <c r="Q34" i="1"/>
  <c r="L33" i="6" s="1"/>
  <c r="E34" i="1"/>
  <c r="F34" i="1" s="1"/>
  <c r="D33" i="6" s="1"/>
  <c r="F18" i="1"/>
  <c r="D17" i="6" s="1"/>
  <c r="H18" i="1"/>
  <c r="I18" i="1" s="1"/>
  <c r="E17" i="6" s="1"/>
  <c r="Q18" i="1"/>
  <c r="L17" i="6" s="1"/>
  <c r="Q17" i="1"/>
  <c r="L16" i="6" s="1"/>
  <c r="E17" i="1"/>
  <c r="F17" i="1" s="1"/>
  <c r="D16" i="6" s="1"/>
  <c r="H17" i="1"/>
  <c r="I17" i="1" s="1"/>
  <c r="E16" i="6" s="1"/>
  <c r="H16" i="1"/>
  <c r="I16" i="1" s="1"/>
  <c r="E15" i="6" s="1"/>
  <c r="E16" i="1"/>
  <c r="F16" i="1" s="1"/>
  <c r="D15" i="6" s="1"/>
  <c r="Q16" i="1"/>
  <c r="L15" i="6" s="1"/>
  <c r="Q8" i="1"/>
  <c r="L7" i="6" s="1"/>
  <c r="P7" i="1"/>
  <c r="E8" i="1"/>
  <c r="H8" i="1"/>
  <c r="E27" i="1"/>
  <c r="F27" i="1" s="1"/>
  <c r="D26" i="6" s="1"/>
  <c r="H27" i="1"/>
  <c r="I27" i="1" s="1"/>
  <c r="E26" i="6" s="1"/>
  <c r="Q27" i="1"/>
  <c r="L26" i="6" s="1"/>
  <c r="H14" i="1"/>
  <c r="I14" i="1" s="1"/>
  <c r="E13" i="6" s="1"/>
  <c r="E14" i="1"/>
  <c r="F14" i="1" s="1"/>
  <c r="D13" i="6" s="1"/>
  <c r="Q14" i="1"/>
  <c r="L13" i="6" s="1"/>
  <c r="H21" i="1"/>
  <c r="I21" i="1" s="1"/>
  <c r="E20" i="6" s="1"/>
  <c r="E21" i="1"/>
  <c r="F21" i="1" s="1"/>
  <c r="D20" i="6" s="1"/>
  <c r="Q21" i="1"/>
  <c r="L20" i="6" s="1"/>
  <c r="Q7" i="1" l="1"/>
  <c r="L6" i="6" s="1"/>
  <c r="F8" i="1"/>
  <c r="D7" i="6" s="1"/>
  <c r="E7" i="1"/>
  <c r="F7" i="1" s="1"/>
  <c r="D6" i="6" s="1"/>
  <c r="H7" i="1"/>
  <c r="I7" i="1" s="1"/>
  <c r="E6" i="6" s="1"/>
  <c r="I8" i="1"/>
  <c r="E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tc={6A9D8325-DE75-4A82-B36F-254C16788349}</author>
    <author>tc={EFC6ACCA-9333-4A8F-BB3D-0356A5FF645B}</author>
    <author>tc={8B81B724-4FA4-4627-9565-F6F488018793}</author>
  </authors>
  <commentList>
    <comment ref="O7" authorId="0" shapeId="0" xr:uid="{6A9D8325-DE75-4A82-B36F-254C16788349}">
      <text>
        <t>[Threaded comment]
Your version of Excel allows you to read this threaded comment; however, any edits to it will get removed if the file is opened in a newer version of Excel. Learn more: https://go.microsoft.com/fwlink/?linkid=870924
Comment:
    COM proposal has an implicit LRF of 4.4% for Phase 4, applied to aviation starting at -5% vs 2005 in 2020</t>
      </text>
    </comment>
    <comment ref="H39" authorId="1" shapeId="0" xr:uid="{EFC6ACCA-9333-4A8F-BB3D-0356A5FF645B}">
      <text>
        <t>[Threaded comment]
Your version of Excel allows you to read this threaded comment; however, any edits to it will get removed if the file is opened in a newer version of Excel. Learn more: https://go.microsoft.com/fwlink/?linkid=870924
Comment:
    Set shipping target. Aviation ETS has target of 49% vs 2005.</t>
      </text>
    </comment>
    <comment ref="H40" authorId="2" shapeId="0" xr:uid="{8B81B724-4FA4-4627-9565-F6F488018793}">
      <text>
        <t>[Threaded comment]
Your version of Excel allows you to read this threaded comment; however, any edits to it will get removed if the file is opened in a newer version of Excel. Learn more: https://go.microsoft.com/fwlink/?linkid=870924
Comment:
    Set shipping target. Aviation ETS has target of 49% vs 2005.</t>
      </text>
    </comment>
  </commentList>
</comments>
</file>

<file path=xl/sharedStrings.xml><?xml version="1.0" encoding="utf-8"?>
<sst xmlns="http://schemas.openxmlformats.org/spreadsheetml/2006/main" count="296" uniqueCount="163">
  <si>
    <t>AT</t>
  </si>
  <si>
    <t>ESR</t>
  </si>
  <si>
    <t>ETS stationary</t>
  </si>
  <si>
    <t>ETS aviation</t>
  </si>
  <si>
    <t>Extra-EU aviation</t>
  </si>
  <si>
    <t>LULUCF</t>
  </si>
  <si>
    <t>[Mt CO2e]</t>
  </si>
  <si>
    <t>[% vs 1990]</t>
  </si>
  <si>
    <t>[% vs 2005]</t>
  </si>
  <si>
    <t>ETS stat</t>
  </si>
  <si>
    <t>Total w/o LULUCF, w/o int. transport</t>
  </si>
  <si>
    <t>int. aviation</t>
  </si>
  <si>
    <t>int. shipping</t>
  </si>
  <si>
    <t>BE</t>
  </si>
  <si>
    <t>BG</t>
  </si>
  <si>
    <t>HR</t>
  </si>
  <si>
    <t>CY</t>
  </si>
  <si>
    <t>CZ</t>
  </si>
  <si>
    <t>DK</t>
  </si>
  <si>
    <t>EE</t>
  </si>
  <si>
    <t>FI</t>
  </si>
  <si>
    <t>FR</t>
  </si>
  <si>
    <t>DE</t>
  </si>
  <si>
    <t>GR</t>
  </si>
  <si>
    <t>HU</t>
  </si>
  <si>
    <t>IE</t>
  </si>
  <si>
    <t>IT</t>
  </si>
  <si>
    <t>LV</t>
  </si>
  <si>
    <t>LT</t>
  </si>
  <si>
    <t>LU</t>
  </si>
  <si>
    <t>MT</t>
  </si>
  <si>
    <t>NL</t>
  </si>
  <si>
    <t>PL</t>
  </si>
  <si>
    <t>PT</t>
  </si>
  <si>
    <t>RO</t>
  </si>
  <si>
    <t>SK</t>
  </si>
  <si>
    <t>SI</t>
  </si>
  <si>
    <t>ES</t>
  </si>
  <si>
    <t>SE</t>
  </si>
  <si>
    <t>EU-27</t>
  </si>
  <si>
    <t>Share auction</t>
  </si>
  <si>
    <t>Austria</t>
  </si>
  <si>
    <t>Belgium</t>
  </si>
  <si>
    <t>Bulgaria</t>
  </si>
  <si>
    <t>Croatia</t>
  </si>
  <si>
    <t>Cyprus</t>
  </si>
  <si>
    <t>Czechia</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</si>
  <si>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</si>
  <si>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</si>
  <si>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</si>
  <si>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</si>
  <si>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</si>
  <si>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</si>
  <si>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</si>
  <si>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</si>
  <si>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</si>
  <si>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</si>
  <si>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</si>
  <si>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</si>
  <si>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</si>
  <si>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</si>
  <si>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</si>
  <si>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</si>
  <si>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</si>
  <si>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</si>
  <si>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</si>
  <si>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</si>
  <si>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</si>
  <si>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National target 2030</t>
  </si>
  <si>
    <t>Emissions 1990</t>
  </si>
  <si>
    <t>Ø 2008-2012</t>
  </si>
  <si>
    <t>intra-EU aviation (incl. dom)</t>
  </si>
  <si>
    <t>ETS</t>
  </si>
  <si>
    <t>Shipping</t>
  </si>
  <si>
    <t>intra-EU</t>
  </si>
  <si>
    <t>extra-EU</t>
  </si>
  <si>
    <t>Shipping (EU 27)</t>
  </si>
  <si>
    <t>Stat. ETS cap</t>
  </si>
  <si>
    <t>[%]</t>
  </si>
  <si>
    <t>2030 targets</t>
  </si>
  <si>
    <t>Historic values</t>
  </si>
  <si>
    <t>w/o LULUCF</t>
  </si>
  <si>
    <t>with LULUCF</t>
  </si>
  <si>
    <t>[vs 08-12]</t>
  </si>
  <si>
    <t>%</t>
  </si>
  <si>
    <t>ESR current scope</t>
  </si>
  <si>
    <t>ESR &amp; AFOLU pillar</t>
  </si>
  <si>
    <t>ESR w/o Agriculture</t>
  </si>
  <si>
    <t>Agriculture</t>
  </si>
  <si>
    <t>ESR w/o agriculture</t>
  </si>
  <si>
    <t>2030 WAM</t>
  </si>
  <si>
    <t>ESR w/o AGRI</t>
  </si>
  <si>
    <t>Historic and projected values for comparison</t>
  </si>
  <si>
    <t>Stat ETS</t>
  </si>
  <si>
    <t>WAM 
Stat. ETS  vs 2005</t>
  </si>
  <si>
    <t>Emissions 2018
Stat. ETS vs 2005</t>
  </si>
  <si>
    <t>WAM 
ESR  vs 2005</t>
  </si>
  <si>
    <t>Emissions 2018
ESR vs 2005</t>
  </si>
  <si>
    <t>WAM 
total 2030 vs 1990</t>
  </si>
  <si>
    <t>ESR Target (w/o AGRI)
ESR vs 2005</t>
  </si>
  <si>
    <t>WAM ESR w/o AGRI 
vs 2005</t>
  </si>
  <si>
    <t>Emissions 2018 ESR w/o AGRI vs 2005</t>
  </si>
  <si>
    <t>AGRI Target (= WAM)
vs. 2005</t>
  </si>
  <si>
    <t>LULUCF Target (= WAM)
Emissions in 2030</t>
  </si>
  <si>
    <t xml:space="preserve">LULUCF
Diff 2030 - 1990 </t>
  </si>
  <si>
    <t>Intra-EU aviatoin 
(aviation ETS)</t>
  </si>
  <si>
    <t>Total incl. LULUCF &amp; intra-EU aviation, excl. intra-EU shipping</t>
  </si>
  <si>
    <t>Total incl. intra-EU aviation, excl. LULUCF, excl. intra-EU shipping</t>
  </si>
  <si>
    <t>-20% to -34%</t>
  </si>
  <si>
    <t>-50%-55%</t>
  </si>
  <si>
    <t>Current Target
ESR vs 2005</t>
  </si>
  <si>
    <t>New Target 
ESR vs 2005</t>
  </si>
  <si>
    <t>New Target 
Stat. ETS vs 2005</t>
  </si>
  <si>
    <t>New Target (Nat. Total) vs. 
Political Target (Nat. Total)</t>
  </si>
  <si>
    <t>-3% - 11%</t>
  </si>
  <si>
    <t>New Target (Nat. Total) vs. WAM (Nat. Total)</t>
  </si>
  <si>
    <t>w/o LULUCF
[% vs 1990]</t>
  </si>
  <si>
    <t>-5% - 0%</t>
  </si>
  <si>
    <t>New Target (ESR) vs. 
Political Target (ESR)</t>
  </si>
  <si>
    <t>New Target (Stat. ETS) vs 
Emissions 2018 (Stat. ETS)</t>
  </si>
  <si>
    <t>New Target (Stat. ETS) vs 
WAM (Stat. ETS)</t>
  </si>
  <si>
    <t>National Totals</t>
  </si>
  <si>
    <t>New Target (ESR) vs 
WAM (ESR)</t>
  </si>
  <si>
    <t>New Target (ESR) vs 
Emissions 2018 (ESR)</t>
  </si>
  <si>
    <t>N/A</t>
  </si>
  <si>
    <t>Political Targets
National total
[% vs 1990]</t>
  </si>
  <si>
    <t>New Target Estimate
National total
[% vs 1990]</t>
  </si>
  <si>
    <t xml:space="preserve">
Political Targets
ESR vs 2005</t>
  </si>
  <si>
    <t>Legend / Colour Coding:</t>
  </si>
  <si>
    <t xml:space="preserve">The difference between the two categories is negative and greater than 10 percentage points </t>
  </si>
  <si>
    <t>The difference between the two categories is positive and less than 10 percentage points</t>
  </si>
  <si>
    <t>The difference between the two categories is positive and greater than 10 percentage points</t>
  </si>
  <si>
    <t>The difference between the two categories is negative and less than 10 percentage points</t>
  </si>
  <si>
    <t>Öko-Institut e.V. – Institute for Applied Ecology</t>
  </si>
  <si>
    <t>Borkumstraße 2 | 13189 Berlin</t>
  </si>
  <si>
    <t>T +49 (0)30 405085-0</t>
  </si>
  <si>
    <t>F +49 (0)30 405085-388</t>
  </si>
  <si>
    <t>https://www.oeko.de/en/</t>
  </si>
  <si>
    <t>info@oeko.de</t>
  </si>
  <si>
    <t>Andreas Graf</t>
  </si>
  <si>
    <t>Jakob Graichen, Charlotte Loreck</t>
  </si>
  <si>
    <t>Last update:</t>
  </si>
  <si>
    <t>Version:</t>
  </si>
  <si>
    <t>Contact:</t>
  </si>
  <si>
    <t>info@agora-energiewende.de</t>
  </si>
  <si>
    <t>On behalf of:</t>
  </si>
  <si>
    <t>Realized by:</t>
  </si>
  <si>
    <t>Project lead:</t>
  </si>
  <si>
    <t>Agora Energiewende</t>
  </si>
  <si>
    <t>Anna-Louisa-Karsch-Straße 2 | 10178 Berlin</t>
  </si>
  <si>
    <t>T +49 (0)30 700 14 35-000</t>
  </si>
  <si>
    <t>F +49 (0)30 700 14 35-129</t>
  </si>
  <si>
    <t>www.agora-energiewende.de</t>
  </si>
  <si>
    <t>All rights reserved. Use of data and results subject to prior written approval.</t>
  </si>
  <si>
    <r>
      <rPr>
        <sz val="11"/>
        <color theme="1"/>
        <rFont val="Calibri"/>
        <family val="2"/>
      </rPr>
      <t>©</t>
    </r>
    <r>
      <rPr>
        <sz val="11"/>
        <color theme="1"/>
        <rFont val="Arial"/>
        <family val="2"/>
      </rPr>
      <t xml:space="preserve"> Agora Energiewende, Smart Energy for Europe Platform (SEFEP) gGmbH.</t>
    </r>
  </si>
  <si>
    <t xml:space="preserve">Please cite as:
</t>
  </si>
  <si>
    <t>Öko-Institut and Agora Energiewende (2021): National GHG target calculator</t>
  </si>
  <si>
    <t>(Agora Energiewende)</t>
  </si>
  <si>
    <t>(Öko-Institut)</t>
  </si>
  <si>
    <t>This tool enables the calculation of national greenhouse gas targets under an EU-wide ambition of 55 %. The calculations for the tool are based on the recently adopted EU Climate Law and the impact assessment accompanying the European Commission’s 2030 Climate Target Plan proposing the enhanced target.
Under EU legislation, there are no national targets for overall greenhouse gas emissions. Targets are set for the emission trading system (ETS) at the EU-level but not broken down to countries. For the sectors covered by the Effort Sharing Regulation (ESR) and for the land-use sector (LULUCF) national targets exist. The tool breaks the ETS target down to Member States and also includes emissions from extra-EU aviation and both intra- and extra-EU shipping, all of which is currently not included in the EU’s climate target.</t>
  </si>
  <si>
    <t>06.07.2021</t>
  </si>
  <si>
    <t xml:space="preserve">"Fit for 55" National GHG Target Calculator </t>
  </si>
  <si>
    <t>The methodology as well as the accompanying analysis can be found on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</si>
</sst>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000"/>
  </numFmts>
  <fonts count="20"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sz val="10"/>
      <name val="Arial"/>
      <family val="2"/>
      <scheme val="minor"/>
    </font>
    <font>
      <sz val="8"/>
      <name val="Arial"/>
      <family val="2"/>
      <scheme val="minor"/>
    </font>
    <font>
      <sz val="10"/>
      <color rgb="FFFF0000"/>
      <name val="Arial"/>
      <family val="2"/>
      <scheme val="minor"/>
    </font>
    <font>
      <sz val="10"/>
      <color theme="4"/>
      <name val="Arial"/>
      <family val="2"/>
      <scheme val="minor"/>
    </font>
    <font>
      <sz val="11"/>
      <color indexed="8"/>
      <name val="Arial"/>
      <family val="2"/>
      <scheme val="minor"/>
    </font>
    <font>
      <b/>
      <sz val="10"/>
      <color theme="0"/>
      <name val="Arial"/>
      <family val="2"/>
      <scheme val="minor"/>
    </font>
    <font>
      <sz val="10"/>
      <color theme="0"/>
      <name val="Arial"/>
      <family val="2"/>
      <scheme val="minor"/>
    </font>
    <font>
      <u/>
      <sz val="10"/>
      <color theme="10"/>
      <name val="Arial"/>
      <family val="2"/>
      <scheme val="minor"/>
    </font>
    <font>
      <b/>
      <sz val="10"/>
      <name val="Arial"/>
      <family val="2"/>
      <scheme val="minor"/>
    </font>
    <font>
      <b/>
      <sz val="14"/>
      <color rgb="FF617494"/>
      <name val="Arial"/>
      <family val="2"/>
      <scheme val="minor"/>
    </font>
    <font>
      <u/>
      <sz val="11"/>
      <color theme="10"/>
      <name val="Arial"/>
      <family val="2"/>
      <scheme val="minor"/>
    </font>
    <font>
      <sz val="11"/>
      <color theme="1"/>
      <name val="Arial"/>
      <family val="2"/>
    </font>
    <font>
      <sz val="11"/>
      <color theme="1"/>
      <name val="Calibri"/>
      <family val="2"/>
    </font>
    <font>
      <u/>
      <sz val="10"/>
      <color rgb="FFE3E4EA"/>
      <name val="Arial"/>
      <family val="2"/>
      <scheme val="minor"/>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D744"/>
        <bgColor indexed="64"/>
      </patternFill>
    </fill>
    <fill>
      <patternFill patternType="solid">
        <fgColor rgb="FF1E83B3"/>
        <bgColor indexed="64"/>
      </patternFill>
    </fill>
    <fill>
      <patternFill patternType="solid">
        <fgColor rgb="FF64B9E4"/>
        <bgColor indexed="64"/>
      </patternFill>
    </fill>
    <fill>
      <patternFill patternType="solid">
        <fgColor rgb="FF617494"/>
        <bgColor indexed="64"/>
      </patternFill>
    </fill>
    <fill>
      <patternFill patternType="solid">
        <fgColor rgb="FF88BB3C"/>
        <bgColor indexed="64"/>
      </patternFill>
    </fill>
    <fill>
      <patternFill patternType="solid">
        <fgColor rgb="FFD05094"/>
        <bgColor indexed="64"/>
      </patternFill>
    </fill>
    <fill>
      <patternFill patternType="solid">
        <fgColor rgb="FFE3E4EA"/>
        <bgColor indexed="64"/>
      </patternFill>
    </fill>
    <fill>
      <patternFill patternType="solid">
        <fgColor rgb="FF9ABBCA"/>
        <bgColor indexed="64"/>
      </patternFill>
    </fill>
  </fills>
  <borders count="1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5" fillId="0" borderId="0" applyFont="0" applyFill="0" applyBorder="0" applyAlignment="0" applyProtection="0"/>
    <xf numFmtId="0" fontId="10" fillId="0" borderId="0"/>
    <xf numFmtId="0" fontId="13" fillId="0" borderId="0" applyNumberFormat="0" applyFill="0" applyBorder="0" applyAlignment="0" applyProtection="0"/>
  </cellStyleXfs>
  <cellXfs count="249">
    <xf numFmtId="0" fontId="0" fillId="0" borderId="0" xfId="0"/>
    <xf numFmtId="9" fontId="0" fillId="0" borderId="0" xfId="1" applyFont="1" applyBorder="1"/>
    <xf numFmtId="166" fontId="0" fillId="0" borderId="0" xfId="0" applyNumberFormat="1" applyBorder="1"/>
    <xf numFmtId="9" fontId="0" fillId="0" borderId="7" xfId="1" applyFont="1" applyBorder="1"/>
    <xf numFmtId="9" fontId="0" fillId="0" borderId="1" xfId="1" applyFont="1" applyBorder="1"/>
    <xf numFmtId="166" fontId="0" fillId="0" borderId="7" xfId="0" applyNumberFormat="1" applyBorder="1"/>
    <xf numFmtId="9" fontId="0" fillId="0" borderId="6" xfId="1" applyFont="1" applyBorder="1"/>
    <xf numFmtId="0" fontId="0" fillId="0" borderId="0" xfId="0" applyBorder="1"/>
    <xf numFmtId="0" fontId="0" fillId="0" borderId="0" xfId="0" applyFill="1"/>
    <xf numFmtId="0" fontId="0" fillId="0" borderId="0" xfId="0" applyFill="1" applyAlignment="1"/>
    <xf numFmtId="9" fontId="0" fillId="0" borderId="5" xfId="1" applyFont="1" applyBorder="1"/>
    <xf numFmtId="9" fontId="0" fillId="0" borderId="8" xfId="1" applyFont="1" applyBorder="1"/>
    <xf numFmtId="9" fontId="0" fillId="0" borderId="12" xfId="1" applyFont="1" applyBorder="1"/>
    <xf numFmtId="9" fontId="0" fillId="0" borderId="13" xfId="1" applyFont="1" applyBorder="1"/>
    <xf numFmtId="9" fontId="0" fillId="0" borderId="14" xfId="1" applyFont="1" applyBorder="1"/>
    <xf numFmtId="166" fontId="0" fillId="0" borderId="13" xfId="0" applyNumberFormat="1" applyBorder="1"/>
    <xf numFmtId="166" fontId="0" fillId="0" borderId="14" xfId="0" applyNumberFormat="1" applyFill="1" applyBorder="1"/>
    <xf numFmtId="9" fontId="0" fillId="0" borderId="12" xfId="0" applyNumberFormat="1" applyBorder="1"/>
    <xf numFmtId="9" fontId="0" fillId="0" borderId="5" xfId="0" applyNumberFormat="1" applyBorder="1"/>
    <xf numFmtId="9" fontId="0" fillId="0" borderId="6" xfId="0" applyNumberFormat="1" applyBorder="1"/>
    <xf numFmtId="0" fontId="0" fillId="0" borderId="0" xfId="0" applyBorder="1" applyAlignment="1">
      <alignment wrapText="1"/>
    </xf>
    <xf numFmtId="0" fontId="0" fillId="0" borderId="1" xfId="0" applyFill="1" applyBorder="1" applyAlignment="1">
      <alignment wrapText="1"/>
    </xf>
    <xf numFmtId="166" fontId="0" fillId="0" borderId="1" xfId="0" applyNumberFormat="1" applyFill="1" applyBorder="1"/>
    <xf numFmtId="166" fontId="0" fillId="0" borderId="8" xfId="0" applyNumberFormat="1" applyFill="1" applyBorder="1"/>
    <xf numFmtId="165" fontId="0" fillId="0" borderId="12" xfId="1" applyNumberFormat="1" applyFont="1" applyBorder="1"/>
    <xf numFmtId="165" fontId="0" fillId="0" borderId="5" xfId="1" applyNumberFormat="1" applyFont="1" applyBorder="1"/>
    <xf numFmtId="165" fontId="0" fillId="0" borderId="6" xfId="1" applyNumberFormat="1" applyFont="1" applyBorder="1"/>
    <xf numFmtId="0" fontId="0" fillId="0" borderId="5" xfId="0" applyBorder="1" applyAlignment="1">
      <alignment wrapText="1"/>
    </xf>
    <xf numFmtId="0" fontId="0" fillId="0" borderId="0" xfId="0" applyAlignment="1">
      <alignment wrapText="1"/>
    </xf>
    <xf numFmtId="9" fontId="0" fillId="0" borderId="0" xfId="1" applyFont="1"/>
    <xf numFmtId="0" fontId="0" fillId="0" borderId="0" xfId="0"/>
    <xf numFmtId="9" fontId="0" fillId="0" borderId="0" xfId="0" applyNumberFormat="1" applyBorder="1"/>
    <xf numFmtId="9" fontId="0" fillId="0" borderId="7" xfId="1" applyFont="1" applyBorder="1"/>
    <xf numFmtId="0" fontId="0" fillId="0" borderId="0" xfId="0" applyBorder="1" applyAlignment="1">
      <alignment wrapText="1"/>
    </xf>
    <xf numFmtId="0" fontId="0" fillId="0" borderId="0" xfId="0" applyFill="1" applyBorder="1"/>
    <xf numFmtId="9" fontId="0" fillId="0" borderId="13" xfId="0" applyNumberFormat="1" applyBorder="1"/>
    <xf numFmtId="9" fontId="0" fillId="0" borderId="7" xfId="0" applyNumberFormat="1" applyBorder="1"/>
    <xf numFmtId="9" fontId="0" fillId="0" borderId="13" xfId="0" applyNumberFormat="1" applyBorder="1" applyAlignment="1">
      <alignment horizontal="right"/>
    </xf>
    <xf numFmtId="9" fontId="0" fillId="0" borderId="0" xfId="0" applyNumberFormat="1" applyAlignment="1">
      <alignment horizontal="right" vertical="center"/>
    </xf>
    <xf numFmtId="9" fontId="0" fillId="0" borderId="0" xfId="1" applyFont="1" applyBorder="1" applyAlignment="1">
      <alignment horizontal="right"/>
    </xf>
    <xf numFmtId="9" fontId="0" fillId="0" borderId="0" xfId="0" applyNumberFormat="1" applyAlignment="1">
      <alignment horizontal="right"/>
    </xf>
    <xf numFmtId="9" fontId="0" fillId="0" borderId="7" xfId="1" applyFont="1" applyBorder="1" applyAlignment="1">
      <alignment horizontal="right"/>
    </xf>
    <xf numFmtId="9" fontId="0" fillId="4" borderId="13" xfId="1" applyFont="1" applyFill="1" applyBorder="1"/>
    <xf numFmtId="9" fontId="0" fillId="4" borderId="7" xfId="1" applyFont="1" applyFill="1" applyBorder="1"/>
    <xf numFmtId="9" fontId="0" fillId="5" borderId="13" xfId="1" applyFont="1" applyFill="1" applyBorder="1"/>
    <xf numFmtId="9" fontId="0" fillId="3" borderId="13" xfId="1" applyFont="1" applyFill="1" applyBorder="1"/>
    <xf numFmtId="9" fontId="0" fillId="3" borderId="13" xfId="1" quotePrefix="1" applyFont="1" applyFill="1" applyBorder="1" applyAlignment="1">
      <alignment horizontal="right"/>
    </xf>
    <xf numFmtId="9" fontId="0" fillId="2" borderId="13" xfId="1" applyFont="1" applyFill="1" applyBorder="1"/>
    <xf numFmtId="9" fontId="0" fillId="4" borderId="0" xfId="0" applyNumberFormat="1" applyFill="1"/>
    <xf numFmtId="9" fontId="0" fillId="3" borderId="0" xfId="0" applyNumberFormat="1" applyFill="1"/>
    <xf numFmtId="9" fontId="0" fillId="5" borderId="0" xfId="0" applyNumberFormat="1" applyFill="1"/>
    <xf numFmtId="9" fontId="0" fillId="2" borderId="0" xfId="0" applyNumberFormat="1" applyFill="1"/>
    <xf numFmtId="9" fontId="0" fillId="6" borderId="7" xfId="1" applyFont="1" applyFill="1" applyBorder="1" applyAlignment="1">
      <alignment horizontal="right"/>
    </xf>
    <xf numFmtId="9" fontId="0" fillId="6" borderId="13" xfId="1" applyFont="1" applyFill="1" applyBorder="1" applyAlignment="1">
      <alignment horizontal="right"/>
    </xf>
    <xf numFmtId="0" fontId="0" fillId="0" borderId="0" xfId="0"/>
    <xf numFmtId="9" fontId="0" fillId="0" borderId="0" xfId="1" applyFont="1" applyBorder="1"/>
    <xf numFmtId="0" fontId="0" fillId="0" borderId="3" xfId="0" applyBorder="1" applyAlignment="1">
      <alignment wrapText="1"/>
    </xf>
    <xf numFmtId="9" fontId="0" fillId="0" borderId="13" xfId="1" applyFont="1" applyBorder="1"/>
    <xf numFmtId="0" fontId="0" fillId="0" borderId="0" xfId="0" applyBorder="1" applyAlignment="1">
      <alignment wrapText="1"/>
    </xf>
    <xf numFmtId="0" fontId="0" fillId="4" borderId="0" xfId="0" applyFill="1"/>
    <xf numFmtId="0" fontId="0" fillId="2" borderId="0" xfId="0" applyFill="1"/>
    <xf numFmtId="0" fontId="0" fillId="3" borderId="0" xfId="0" applyFill="1"/>
    <xf numFmtId="0" fontId="0" fillId="5" borderId="0" xfId="0" applyFill="1"/>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wrapText="1"/>
    </xf>
    <xf numFmtId="0" fontId="0" fillId="13" borderId="5" xfId="0" applyFill="1" applyBorder="1"/>
    <xf numFmtId="0" fontId="0" fillId="13" borderId="1" xfId="0" applyFill="1" applyBorder="1"/>
    <xf numFmtId="0" fontId="0" fillId="13" borderId="6" xfId="0" applyFill="1" applyBorder="1"/>
    <xf numFmtId="0" fontId="0" fillId="13" borderId="8" xfId="0" applyFill="1" applyBorder="1"/>
    <xf numFmtId="0" fontId="0" fillId="13" borderId="8" xfId="0" applyFill="1" applyBorder="1" applyAlignment="1">
      <alignment horizontal="center" vertical="center"/>
    </xf>
    <xf numFmtId="0" fontId="0" fillId="13" borderId="10" xfId="0" applyFill="1" applyBorder="1" applyAlignment="1">
      <alignment horizontal="center" vertical="center"/>
    </xf>
    <xf numFmtId="0" fontId="0" fillId="0" borderId="7" xfId="0" applyFill="1" applyBorder="1"/>
    <xf numFmtId="0" fontId="0" fillId="13" borderId="15" xfId="0" applyFill="1" applyBorder="1"/>
    <xf numFmtId="0" fontId="0" fillId="13" borderId="9" xfId="0" applyFill="1" applyBorder="1"/>
    <xf numFmtId="0" fontId="0" fillId="13" borderId="10" xfId="0" applyFill="1" applyBorder="1"/>
    <xf numFmtId="0" fontId="0" fillId="13" borderId="7" xfId="0" applyFill="1" applyBorder="1"/>
    <xf numFmtId="0" fontId="0" fillId="13" borderId="0" xfId="0" applyFill="1" applyBorder="1"/>
    <xf numFmtId="0" fontId="0" fillId="0" borderId="0" xfId="0"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13" borderId="15" xfId="0" applyFill="1" applyBorder="1" applyAlignment="1">
      <alignment horizontal="center"/>
    </xf>
    <xf numFmtId="0" fontId="0" fillId="13" borderId="9" xfId="0" applyFill="1" applyBorder="1" applyAlignment="1">
      <alignment horizontal="center"/>
    </xf>
    <xf numFmtId="0" fontId="0" fillId="13" borderId="10" xfId="0" applyFill="1" applyBorder="1" applyAlignment="1">
      <alignment horizontal="center"/>
    </xf>
    <xf numFmtId="0" fontId="0" fillId="13" borderId="10"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0" xfId="0" applyFill="1"/>
    <xf numFmtId="0" fontId="15" fillId="13" borderId="0" xfId="0" applyFont="1" applyFill="1"/>
    <xf numFmtId="0" fontId="4" fillId="13" borderId="0" xfId="0" applyFont="1" applyFill="1"/>
    <xf numFmtId="0" fontId="0" fillId="13" borderId="0" xfId="0" applyFont="1" applyFill="1"/>
    <xf numFmtId="0" fontId="4" fillId="13" borderId="0" xfId="0" applyFont="1" applyFill="1" applyAlignment="1">
      <alignment horizontal="left"/>
    </xf>
    <xf numFmtId="0" fontId="16" fillId="13" borderId="0" xfId="3" applyFont="1" applyFill="1"/>
    <xf numFmtId="0" fontId="17" fillId="13" borderId="0" xfId="0" applyFont="1" applyFill="1"/>
    <xf numFmtId="0" fontId="4" fillId="13" borderId="0" xfId="0" applyFont="1" applyFill="1" applyAlignment="1"/>
    <xf numFmtId="0" fontId="0" fillId="14" borderId="0" xfId="0" applyFill="1"/>
    <xf numFmtId="0" fontId="0" fillId="14" borderId="0" xfId="0" applyFill="1" applyAlignment="1"/>
    <xf numFmtId="0" fontId="4" fillId="13" borderId="0" xfId="0" applyFont="1" applyFill="1" applyAlignment="1">
      <alignment vertical="top" wrapText="1"/>
    </xf>
    <xf numFmtId="9" fontId="0" fillId="0" borderId="0" xfId="1" applyFont="1" applyFill="1" applyBorder="1" applyAlignment="1">
      <alignment horizontal="right"/>
    </xf>
    <xf numFmtId="9" fontId="0" fillId="0" borderId="0" xfId="1" quotePrefix="1" applyFont="1" applyFill="1" applyBorder="1" applyAlignment="1">
      <alignment horizontal="right"/>
    </xf>
    <xf numFmtId="9" fontId="0" fillId="0" borderId="0" xfId="1" quotePrefix="1" applyFont="1" applyFill="1" applyBorder="1" applyAlignment="1">
      <alignment horizontal="right" wrapText="1"/>
    </xf>
    <xf numFmtId="9" fontId="0" fillId="0" borderId="7" xfId="1" quotePrefix="1" applyFont="1" applyFill="1" applyBorder="1" applyAlignment="1">
      <alignment horizontal="right"/>
    </xf>
    <xf numFmtId="9" fontId="0" fillId="0" borderId="13" xfId="1" applyFont="1" applyBorder="1" applyAlignment="1">
      <alignment horizontal="right"/>
    </xf>
    <xf numFmtId="9" fontId="0" fillId="0" borderId="2" xfId="1" applyFont="1" applyBorder="1" applyAlignment="1">
      <alignment horizontal="right"/>
    </xf>
    <xf numFmtId="9" fontId="0" fillId="0" borderId="5" xfId="1" applyFont="1" applyBorder="1" applyAlignment="1">
      <alignment horizontal="right"/>
    </xf>
    <xf numFmtId="9" fontId="0" fillId="0" borderId="6" xfId="1" applyFont="1" applyBorder="1" applyAlignment="1">
      <alignment horizontal="right"/>
    </xf>
    <xf numFmtId="0" fontId="3" fillId="13" borderId="0" xfId="0" applyFont="1" applyFill="1"/>
    <xf numFmtId="0" fontId="0" fillId="0" borderId="0" xfId="0" applyProtection="1"/>
    <xf numFmtId="0" fontId="8" fillId="0" borderId="0" xfId="0" applyFont="1" applyProtection="1"/>
    <xf numFmtId="0" fontId="0" fillId="14" borderId="0" xfId="0" applyFill="1" applyProtection="1"/>
    <xf numFmtId="0" fontId="0" fillId="0" borderId="0" xfId="0" applyFill="1" applyBorder="1" applyProtection="1"/>
    <xf numFmtId="0" fontId="0" fillId="0" borderId="0" xfId="0" applyFill="1" applyProtection="1"/>
    <xf numFmtId="0" fontId="0" fillId="0" borderId="0" xfId="0" applyAlignment="1" applyProtection="1">
      <alignment horizontal="center" vertical="center" wrapText="1"/>
    </xf>
    <xf numFmtId="0" fontId="0" fillId="0" borderId="0" xfId="0" applyFill="1" applyBorder="1" applyAlignment="1" applyProtection="1">
      <alignment horizontal="center" vertical="center" wrapText="1"/>
    </xf>
    <xf numFmtId="0" fontId="0" fillId="14" borderId="0" xfId="0" applyFill="1" applyAlignment="1" applyProtection="1">
      <alignment horizontal="center" vertical="center" wrapText="1"/>
    </xf>
    <xf numFmtId="0" fontId="12" fillId="10" borderId="1" xfId="0" applyFont="1" applyFill="1" applyBorder="1" applyAlignment="1" applyProtection="1">
      <alignment horizontal="center" vertical="center" wrapText="1"/>
    </xf>
    <xf numFmtId="0" fontId="0" fillId="9" borderId="5" xfId="0" applyFill="1" applyBorder="1" applyAlignment="1" applyProtection="1">
      <alignment horizontal="center" vertical="center" wrapText="1"/>
    </xf>
    <xf numFmtId="0" fontId="0" fillId="9" borderId="0" xfId="0" applyFill="1" applyBorder="1" applyAlignment="1" applyProtection="1">
      <alignment horizontal="center" vertical="center" wrapText="1"/>
    </xf>
    <xf numFmtId="0" fontId="0" fillId="9" borderId="1" xfId="0" applyFill="1" applyBorder="1" applyAlignment="1" applyProtection="1">
      <alignment horizontal="center" vertical="center" wrapText="1"/>
    </xf>
    <xf numFmtId="0" fontId="12" fillId="8" borderId="5"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wrapText="1"/>
    </xf>
    <xf numFmtId="0" fontId="12" fillId="8" borderId="0" xfId="0" applyFont="1" applyFill="1" applyBorder="1" applyAlignment="1" applyProtection="1">
      <alignment horizontal="center" vertical="center" wrapText="1"/>
    </xf>
    <xf numFmtId="0" fontId="12" fillId="10" borderId="5" xfId="0" applyFont="1" applyFill="1" applyBorder="1" applyAlignment="1" applyProtection="1">
      <alignment horizontal="center" vertical="center" wrapText="1"/>
    </xf>
    <xf numFmtId="0" fontId="12" fillId="10" borderId="0" xfId="0" applyFont="1"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13" borderId="0"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Fill="1" applyBorder="1" applyAlignment="1" applyProtection="1">
      <alignment horizontal="center" vertical="center"/>
    </xf>
    <xf numFmtId="0" fontId="12" fillId="10" borderId="6" xfId="0" applyFont="1" applyFill="1" applyBorder="1" applyAlignment="1" applyProtection="1">
      <alignment horizontal="center" vertical="center"/>
    </xf>
    <xf numFmtId="0" fontId="12" fillId="10" borderId="7" xfId="0" applyFont="1" applyFill="1" applyBorder="1" applyAlignment="1" applyProtection="1">
      <alignment horizontal="center" vertical="center"/>
    </xf>
    <xf numFmtId="0" fontId="12" fillId="10" borderId="8" xfId="0" applyFont="1" applyFill="1" applyBorder="1" applyAlignment="1" applyProtection="1">
      <alignment horizontal="center" vertical="center"/>
    </xf>
    <xf numFmtId="0" fontId="0" fillId="13" borderId="6" xfId="0" applyFill="1" applyBorder="1" applyAlignment="1" applyProtection="1">
      <alignment horizontal="center" vertical="center"/>
    </xf>
    <xf numFmtId="0" fontId="0" fillId="13" borderId="7" xfId="0" applyFill="1" applyBorder="1" applyAlignment="1" applyProtection="1">
      <alignment horizontal="center" vertical="center"/>
    </xf>
    <xf numFmtId="0" fontId="0" fillId="13" borderId="8" xfId="0" applyFill="1" applyBorder="1" applyAlignment="1" applyProtection="1">
      <alignment horizontal="center" vertical="center"/>
    </xf>
    <xf numFmtId="0" fontId="0" fillId="13" borderId="10" xfId="0" applyFill="1" applyBorder="1" applyAlignment="1" applyProtection="1">
      <alignment horizontal="center" vertical="center"/>
    </xf>
    <xf numFmtId="0" fontId="0" fillId="9" borderId="6" xfId="0" applyFill="1" applyBorder="1" applyAlignment="1" applyProtection="1">
      <alignment horizontal="center" vertical="center"/>
    </xf>
    <xf numFmtId="0" fontId="0" fillId="9" borderId="7" xfId="0" applyFill="1" applyBorder="1" applyAlignment="1" applyProtection="1">
      <alignment horizontal="center" vertical="center"/>
    </xf>
    <xf numFmtId="0" fontId="0" fillId="9" borderId="8" xfId="0" applyFill="1" applyBorder="1" applyAlignment="1" applyProtection="1">
      <alignment horizontal="center" vertical="center"/>
    </xf>
    <xf numFmtId="0" fontId="12" fillId="8" borderId="6" xfId="0" applyFont="1" applyFill="1" applyBorder="1" applyAlignment="1" applyProtection="1">
      <alignment horizontal="center" vertical="center"/>
    </xf>
    <xf numFmtId="0" fontId="12" fillId="8" borderId="7" xfId="0" applyFont="1" applyFill="1" applyBorder="1" applyAlignment="1" applyProtection="1">
      <alignment horizontal="center" vertical="center"/>
    </xf>
    <xf numFmtId="0" fontId="12" fillId="8" borderId="8" xfId="0" applyFont="1"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14" borderId="0" xfId="0" applyFill="1" applyAlignment="1" applyProtection="1">
      <alignment horizontal="center" vertical="center"/>
    </xf>
    <xf numFmtId="0" fontId="0" fillId="13" borderId="12" xfId="0" applyFill="1" applyBorder="1" applyProtection="1"/>
    <xf numFmtId="0" fontId="0" fillId="13" borderId="14" xfId="0" applyFill="1" applyBorder="1" applyProtection="1"/>
    <xf numFmtId="164" fontId="0" fillId="0" borderId="5" xfId="0" applyNumberFormat="1" applyBorder="1" applyProtection="1"/>
    <xf numFmtId="165" fontId="0" fillId="0" borderId="0" xfId="1" applyNumberFormat="1" applyFont="1" applyBorder="1" applyProtection="1"/>
    <xf numFmtId="164" fontId="0" fillId="0" borderId="0" xfId="0" applyNumberFormat="1" applyBorder="1" applyProtection="1"/>
    <xf numFmtId="164" fontId="0" fillId="0" borderId="2" xfId="0" applyNumberFormat="1" applyBorder="1" applyProtection="1"/>
    <xf numFmtId="0" fontId="0" fillId="0" borderId="5" xfId="0" applyBorder="1" applyProtection="1"/>
    <xf numFmtId="0" fontId="0" fillId="0" borderId="0" xfId="0" applyBorder="1" applyProtection="1"/>
    <xf numFmtId="9" fontId="0" fillId="0" borderId="0" xfId="0" applyNumberFormat="1" applyBorder="1" applyProtection="1"/>
    <xf numFmtId="166" fontId="0" fillId="0" borderId="0" xfId="0" applyNumberFormat="1" applyBorder="1" applyProtection="1"/>
    <xf numFmtId="166" fontId="0" fillId="0" borderId="5" xfId="0" applyNumberFormat="1" applyBorder="1" applyProtection="1"/>
    <xf numFmtId="9" fontId="0" fillId="0" borderId="1" xfId="1" applyFont="1" applyBorder="1" applyProtection="1"/>
    <xf numFmtId="9" fontId="6" fillId="0" borderId="1" xfId="1" applyFont="1" applyBorder="1" applyProtection="1"/>
    <xf numFmtId="164" fontId="0" fillId="0" borderId="9" xfId="0" applyNumberFormat="1" applyBorder="1" applyProtection="1"/>
    <xf numFmtId="164" fontId="0" fillId="0" borderId="1" xfId="0" applyNumberFormat="1" applyBorder="1" applyProtection="1"/>
    <xf numFmtId="164" fontId="0" fillId="0" borderId="3" xfId="0" applyNumberFormat="1" applyBorder="1" applyProtection="1"/>
    <xf numFmtId="0" fontId="0" fillId="0" borderId="3" xfId="0" applyBorder="1" applyProtection="1"/>
    <xf numFmtId="164" fontId="0" fillId="0" borderId="4" xfId="0" applyNumberFormat="1" applyBorder="1" applyProtection="1"/>
    <xf numFmtId="166" fontId="0" fillId="0" borderId="3" xfId="0" applyNumberFormat="1" applyBorder="1" applyProtection="1"/>
    <xf numFmtId="166" fontId="0" fillId="0" borderId="4" xfId="0" applyNumberFormat="1" applyBorder="1" applyProtection="1"/>
    <xf numFmtId="9" fontId="0" fillId="0" borderId="4" xfId="0" applyNumberFormat="1" applyBorder="1" applyProtection="1"/>
    <xf numFmtId="166" fontId="0" fillId="0" borderId="1" xfId="0" applyNumberFormat="1" applyBorder="1" applyProtection="1"/>
    <xf numFmtId="0" fontId="0" fillId="13" borderId="5" xfId="0" applyFill="1" applyBorder="1" applyProtection="1"/>
    <xf numFmtId="0" fontId="0" fillId="13" borderId="1" xfId="0" applyFill="1" applyBorder="1" applyProtection="1"/>
    <xf numFmtId="9" fontId="0" fillId="0" borderId="0" xfId="1" applyFont="1" applyBorder="1" applyProtection="1"/>
    <xf numFmtId="164" fontId="0" fillId="0" borderId="0" xfId="0" applyNumberFormat="1" applyProtection="1"/>
    <xf numFmtId="10" fontId="0" fillId="0" borderId="1" xfId="1" applyNumberFormat="1" applyFont="1" applyBorder="1" applyProtection="1"/>
    <xf numFmtId="9" fontId="0" fillId="0" borderId="0" xfId="1" applyNumberFormat="1" applyFont="1" applyBorder="1" applyProtection="1"/>
    <xf numFmtId="165" fontId="0" fillId="0" borderId="1" xfId="1" applyNumberFormat="1" applyFont="1" applyBorder="1" applyProtection="1"/>
    <xf numFmtId="0" fontId="0" fillId="13" borderId="6" xfId="0" applyFill="1" applyBorder="1" applyProtection="1"/>
    <xf numFmtId="0" fontId="0" fillId="13" borderId="8" xfId="0" applyFill="1" applyBorder="1" applyProtection="1"/>
    <xf numFmtId="166" fontId="0" fillId="0" borderId="6" xfId="0" applyNumberFormat="1" applyBorder="1" applyProtection="1"/>
    <xf numFmtId="9" fontId="0" fillId="0" borderId="7" xfId="1" applyFont="1" applyBorder="1" applyProtection="1"/>
    <xf numFmtId="164" fontId="0" fillId="0" borderId="8" xfId="0" applyNumberFormat="1" applyBorder="1" applyProtection="1"/>
    <xf numFmtId="164" fontId="0" fillId="0" borderId="7" xfId="0" applyNumberFormat="1"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10" xfId="0" applyBorder="1" applyProtection="1"/>
    <xf numFmtId="165" fontId="0" fillId="0" borderId="7" xfId="1" applyNumberFormat="1" applyFont="1" applyBorder="1" applyProtection="1"/>
    <xf numFmtId="164" fontId="0" fillId="0" borderId="6" xfId="0" applyNumberFormat="1" applyBorder="1" applyProtection="1"/>
    <xf numFmtId="167" fontId="0" fillId="0" borderId="6" xfId="0" applyNumberFormat="1" applyBorder="1" applyProtection="1"/>
    <xf numFmtId="0" fontId="0" fillId="0" borderId="1" xfId="0" applyBorder="1" applyProtection="1"/>
    <xf numFmtId="0" fontId="0" fillId="0" borderId="4" xfId="0" applyBorder="1" applyProtection="1"/>
    <xf numFmtId="0" fontId="0" fillId="0" borderId="11" xfId="0" applyBorder="1" applyProtection="1"/>
    <xf numFmtId="166" fontId="0" fillId="0" borderId="7" xfId="0" applyNumberFormat="1" applyBorder="1" applyProtection="1"/>
    <xf numFmtId="166" fontId="0" fillId="0" borderId="8" xfId="0" applyNumberFormat="1" applyBorder="1" applyProtection="1"/>
    <xf numFmtId="9" fontId="9" fillId="7" borderId="1" xfId="0" applyNumberFormat="1" applyFont="1" applyFill="1" applyBorder="1" applyProtection="1">
      <protection locked="0"/>
    </xf>
    <xf numFmtId="9" fontId="9" fillId="7" borderId="8" xfId="0" applyNumberFormat="1" applyFont="1" applyFill="1" applyBorder="1" applyProtection="1">
      <protection locked="0"/>
    </xf>
    <xf numFmtId="9" fontId="0" fillId="7" borderId="1" xfId="0" applyNumberFormat="1" applyFill="1" applyBorder="1" applyProtection="1">
      <protection locked="0"/>
    </xf>
    <xf numFmtId="0" fontId="2" fillId="13" borderId="0" xfId="0" applyFont="1" applyFill="1" applyAlignment="1">
      <alignment horizontal="left" vertical="top" wrapText="1"/>
    </xf>
    <xf numFmtId="0" fontId="4" fillId="13" borderId="0" xfId="0" applyFont="1" applyFill="1" applyAlignment="1">
      <alignment horizontal="left" vertical="top" wrapText="1"/>
    </xf>
    <xf numFmtId="0" fontId="0" fillId="0" borderId="2"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13" borderId="3"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13" borderId="2" xfId="0" applyFill="1" applyBorder="1" applyAlignment="1" applyProtection="1">
      <alignment horizontal="center"/>
    </xf>
    <xf numFmtId="0" fontId="0" fillId="13" borderId="3" xfId="0" applyFill="1" applyBorder="1" applyAlignment="1" applyProtection="1">
      <alignment horizontal="center"/>
    </xf>
    <xf numFmtId="0" fontId="0" fillId="13" borderId="4" xfId="0" applyFill="1" applyBorder="1" applyAlignment="1" applyProtection="1">
      <alignment horizontal="center"/>
    </xf>
    <xf numFmtId="0" fontId="12" fillId="8" borderId="2" xfId="0" applyFont="1" applyFill="1" applyBorder="1" applyAlignment="1" applyProtection="1">
      <alignment horizontal="center" vertical="center" wrapText="1"/>
    </xf>
    <xf numFmtId="0" fontId="12" fillId="8" borderId="3" xfId="0" applyFont="1" applyFill="1" applyBorder="1" applyAlignment="1" applyProtection="1">
      <alignment horizontal="center" vertical="center" wrapText="1"/>
    </xf>
    <xf numFmtId="0" fontId="12" fillId="8" borderId="4" xfId="0" applyFont="1" applyFill="1" applyBorder="1" applyAlignment="1" applyProtection="1">
      <alignment horizontal="center" vertical="center" wrapText="1"/>
    </xf>
    <xf numFmtId="0" fontId="11" fillId="12" borderId="12" xfId="0" applyFont="1" applyFill="1" applyBorder="1" applyAlignment="1" applyProtection="1">
      <alignment horizontal="center"/>
    </xf>
    <xf numFmtId="0" fontId="11" fillId="12" borderId="13" xfId="0" applyFont="1" applyFill="1" applyBorder="1" applyAlignment="1" applyProtection="1">
      <alignment horizontal="center"/>
    </xf>
    <xf numFmtId="0" fontId="11" fillId="12" borderId="14" xfId="0" applyFont="1" applyFill="1" applyBorder="1" applyAlignment="1" applyProtection="1">
      <alignment horizontal="center"/>
    </xf>
    <xf numFmtId="0" fontId="0" fillId="13" borderId="12" xfId="0" applyFill="1" applyBorder="1" applyAlignment="1" applyProtection="1">
      <alignment horizontal="center"/>
    </xf>
    <xf numFmtId="0" fontId="0" fillId="13" borderId="13" xfId="0" applyFill="1" applyBorder="1" applyAlignment="1" applyProtection="1">
      <alignment horizontal="center"/>
    </xf>
    <xf numFmtId="0" fontId="0" fillId="13" borderId="14" xfId="0" applyFill="1" applyBorder="1" applyAlignment="1" applyProtection="1">
      <alignment horizontal="center"/>
    </xf>
    <xf numFmtId="0" fontId="12" fillId="10" borderId="2" xfId="0" applyFont="1" applyFill="1" applyBorder="1" applyAlignment="1" applyProtection="1">
      <alignment horizontal="center" vertical="center" wrapText="1"/>
    </xf>
    <xf numFmtId="0" fontId="12" fillId="10" borderId="3" xfId="0" applyFont="1" applyFill="1" applyBorder="1" applyAlignment="1" applyProtection="1">
      <alignment horizontal="center" vertical="center" wrapText="1"/>
    </xf>
    <xf numFmtId="0" fontId="0" fillId="13" borderId="11" xfId="0" applyFill="1" applyBorder="1" applyAlignment="1" applyProtection="1">
      <alignment horizontal="center" vertical="center" wrapText="1"/>
    </xf>
    <xf numFmtId="0" fontId="0" fillId="13" borderId="9" xfId="0" applyFill="1" applyBorder="1" applyAlignment="1" applyProtection="1">
      <alignment horizontal="center" vertical="center" wrapText="1"/>
    </xf>
    <xf numFmtId="0" fontId="12" fillId="10" borderId="0" xfId="0" applyFont="1" applyFill="1" applyBorder="1" applyAlignment="1" applyProtection="1">
      <alignment horizontal="center" vertical="center" wrapText="1"/>
    </xf>
    <xf numFmtId="0" fontId="0" fillId="9" borderId="2" xfId="0" applyFill="1" applyBorder="1" applyAlignment="1" applyProtection="1">
      <alignment horizontal="center" vertical="center" wrapText="1"/>
    </xf>
    <xf numFmtId="0" fontId="0" fillId="9" borderId="3" xfId="0" applyFill="1" applyBorder="1" applyAlignment="1" applyProtection="1">
      <alignment horizontal="center" vertical="center" wrapText="1"/>
    </xf>
    <xf numFmtId="0" fontId="0" fillId="9" borderId="4" xfId="0" applyFill="1" applyBorder="1" applyAlignment="1" applyProtection="1">
      <alignment horizontal="center" vertical="center" wrapText="1"/>
    </xf>
    <xf numFmtId="0" fontId="12" fillId="8" borderId="0" xfId="0" applyFont="1" applyFill="1" applyBorder="1" applyAlignment="1" applyProtection="1">
      <alignment horizontal="center" vertical="center" wrapText="1"/>
    </xf>
    <xf numFmtId="0" fontId="0" fillId="0" borderId="11" xfId="0" applyBorder="1"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13" borderId="2" xfId="0" applyFill="1" applyBorder="1" applyAlignment="1" applyProtection="1">
      <alignment horizontal="center" vertical="center" wrapText="1"/>
    </xf>
    <xf numFmtId="0" fontId="0" fillId="13" borderId="4" xfId="0" applyFill="1" applyBorder="1" applyAlignment="1" applyProtection="1">
      <alignment horizontal="center" vertical="center" wrapText="1"/>
    </xf>
    <xf numFmtId="0" fontId="0" fillId="13" borderId="5" xfId="0" applyFill="1" applyBorder="1" applyAlignment="1" applyProtection="1">
      <alignment horizontal="center" vertical="center" wrapText="1"/>
    </xf>
    <xf numFmtId="0" fontId="0" fillId="13" borderId="1" xfId="0" applyFill="1" applyBorder="1" applyAlignment="1" applyProtection="1">
      <alignment horizontal="center" vertical="center" wrapText="1"/>
    </xf>
    <xf numFmtId="0" fontId="12" fillId="10" borderId="5" xfId="0" applyFont="1" applyFill="1" applyBorder="1" applyAlignment="1" applyProtection="1">
      <alignment horizontal="center" vertical="center" wrapText="1"/>
    </xf>
    <xf numFmtId="0" fontId="0" fillId="13" borderId="0" xfId="0" applyFill="1" applyBorder="1" applyAlignment="1" applyProtection="1">
      <alignment horizontal="center" vertical="center" wrapText="1"/>
    </xf>
    <xf numFmtId="0" fontId="11" fillId="10" borderId="2" xfId="0" applyFont="1" applyFill="1" applyBorder="1" applyAlignment="1" applyProtection="1">
      <alignment horizontal="center" vertical="center" wrapText="1"/>
    </xf>
    <xf numFmtId="0" fontId="11" fillId="10" borderId="3" xfId="0" applyFont="1" applyFill="1" applyBorder="1" applyAlignment="1" applyProtection="1">
      <alignment horizontal="center" vertical="center" wrapText="1"/>
    </xf>
    <xf numFmtId="0" fontId="11" fillId="10" borderId="4" xfId="0" applyFont="1" applyFill="1" applyBorder="1" applyAlignment="1" applyProtection="1">
      <alignment horizontal="center" vertical="center" wrapText="1"/>
    </xf>
    <xf numFmtId="0" fontId="0" fillId="11" borderId="12" xfId="0" applyFill="1" applyBorder="1" applyAlignment="1">
      <alignment horizontal="center"/>
    </xf>
    <xf numFmtId="0" fontId="0" fillId="11" borderId="13" xfId="0" applyFill="1" applyBorder="1" applyAlignment="1">
      <alignment horizontal="center"/>
    </xf>
    <xf numFmtId="0" fontId="0" fillId="11" borderId="14" xfId="0" applyFill="1" applyBorder="1" applyAlignment="1">
      <alignment horizontal="center"/>
    </xf>
    <xf numFmtId="0" fontId="0" fillId="9" borderId="12" xfId="0" applyFill="1" applyBorder="1" applyAlignment="1">
      <alignment horizontal="center"/>
    </xf>
    <xf numFmtId="0" fontId="0" fillId="9" borderId="13" xfId="0" applyFill="1" applyBorder="1" applyAlignment="1">
      <alignment horizontal="center"/>
    </xf>
    <xf numFmtId="0" fontId="0" fillId="9" borderId="14" xfId="0" applyFill="1" applyBorder="1" applyAlignment="1">
      <alignment horizontal="center"/>
    </xf>
    <xf numFmtId="0" fontId="14" fillId="13" borderId="2" xfId="0" applyFont="1" applyFill="1" applyBorder="1" applyAlignment="1">
      <alignment horizontal="center" wrapText="1"/>
    </xf>
    <xf numFmtId="0" fontId="14" fillId="13" borderId="11" xfId="0" applyFont="1" applyFill="1" applyBorder="1" applyAlignment="1">
      <alignment horizontal="center"/>
    </xf>
    <xf numFmtId="0" fontId="12" fillId="10" borderId="12" xfId="0" applyFont="1" applyFill="1" applyBorder="1" applyAlignment="1">
      <alignment horizontal="center"/>
    </xf>
    <xf numFmtId="0" fontId="12" fillId="10" borderId="13" xfId="0" applyFont="1" applyFill="1" applyBorder="1" applyAlignment="1">
      <alignment horizontal="center"/>
    </xf>
    <xf numFmtId="0" fontId="12" fillId="8" borderId="13" xfId="0" applyFont="1" applyFill="1" applyBorder="1" applyAlignment="1">
      <alignment horizontal="center"/>
    </xf>
    <xf numFmtId="0" fontId="1" fillId="13" borderId="0" xfId="0" applyFont="1" applyFill="1" applyAlignment="1">
      <alignment vertical="top"/>
    </xf>
    <xf numFmtId="0" fontId="19" fillId="13" borderId="0" xfId="3" applyFont="1" applyFill="1"/>
  </cellXfs>
  <cellStyles count="4">
    <cellStyle name="Hyperlink" xfId="3" builtinId="8"/>
    <cellStyle name="Normal" xfId="0" builtinId="0" customBuiltin="1"/>
    <cellStyle name="Percent" xfId="1" builtinId="5"/>
    <cellStyle name="Standard 2" xfId="2" xr:uid="{11B8E1DA-4C75-47DE-8490-810C62C8EB4A}"/>
  </cellStyles>
  <dxfs count="1">
    <dxf>
      <font>
        <color rgb="FF9C0006"/>
      </font>
    </dxf>
  </dxfs>
  <tableStyles count="0" defaultTableStyle="TableStyleMedium2" defaultPivotStyle="PivotStyleLight16"/>
  <colors>
    <mruColors>
      <color rgb="FFE3E4EA"/>
      <color rgb="FF9ABBCA"/>
      <color rgb="FF8393BE"/>
      <color rgb="FF617494"/>
      <color rgb="FFD05094"/>
      <color rgb="FF733E88"/>
      <color rgb="FF1E83B3"/>
      <color rgb="FF79A8CA"/>
      <color rgb="FF64B9E4"/>
      <color rgb="FF88BB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jpeg"/><Relationship Id="rId1" Type="http://schemas.openxmlformats.org/officeDocument/2006/relationships/hyperlink" Target="#'2. Data Overview'!A1"/><Relationship Id="rId4" Type="http://schemas.openxmlformats.org/officeDocument/2006/relationships/hyperlink" Target="https://www.agora-energiewende.de/en/publications/the-fit-for-55-national-ghg-target-calculator/" TargetMode="External"/></Relationships>
</file>

<file path=xl/drawings/drawing1.xml><?xml version="1.0" encoding="utf-8"?>
<xdr:wsDr xmlns:xdr="http://schemas.openxmlformats.org/drawingml/2006/spreadsheetDrawing" xmlns:a="http://schemas.openxmlformats.org/drawingml/2006/main">
  <xdr:twoCellAnchor>
    <xdr:from>
      <xdr:col>17</xdr:col>
      <xdr:colOff>276225</xdr:colOff>
      <xdr:row>7</xdr:row>
      <xdr:rowOff>90715</xdr:rowOff>
    </xdr:from>
    <xdr:to>
      <xdr:col>19</xdr:col>
      <xdr:colOff>390525</xdr:colOff>
      <xdr:row>12</xdr:row>
      <xdr:rowOff>121558</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D6DBCE33-25C1-4F0E-A80B-5A2B582AD862}"/>
            </a:ext>
          </a:extLst>
        </xdr:cNvPr>
        <xdr:cNvSpPr/>
      </xdr:nvSpPr>
      <xdr:spPr>
        <a:xfrm>
          <a:off x="9880600" y="1757590"/>
          <a:ext cx="1338943" cy="824593"/>
        </a:xfrm>
        <a:prstGeom prst="stripedRightArrow">
          <a:avLst/>
        </a:prstGeom>
        <a:solidFill>
          <a:srgbClr val="61749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t>Start</a:t>
          </a:r>
        </a:p>
      </xdr:txBody>
    </xdr:sp>
    <xdr:clientData/>
  </xdr:twoCellAnchor>
  <xdr:twoCellAnchor editAs="oneCell">
    <xdr:from>
      <xdr:col>13</xdr:col>
      <xdr:colOff>272143</xdr:colOff>
      <xdr:row>1</xdr:row>
      <xdr:rowOff>131083</xdr:rowOff>
    </xdr:from>
    <xdr:to>
      <xdr:col>16</xdr:col>
      <xdr:colOff>106352</xdr:colOff>
      <xdr:row>2</xdr:row>
      <xdr:rowOff>154438</xdr:rowOff>
    </xdr:to>
    <xdr:pic>
      <xdr:nvPicPr>
        <xdr:cNvPr id="3" name="Grafik 2">
          <a:extLst>
            <a:ext uri="{FF2B5EF4-FFF2-40B4-BE49-F238E27FC236}">
              <a16:creationId xmlns:a16="http://schemas.microsoft.com/office/drawing/2014/main" id="{35269AF0-C260-420C-8619-B990AE94194C}"/>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427232" y="289833"/>
          <a:ext cx="1671174" cy="647016"/>
        </a:xfrm>
        <a:prstGeom prst="rect">
          <a:avLst/>
        </a:prstGeom>
      </xdr:spPr>
    </xdr:pic>
    <xdr:clientData/>
  </xdr:twoCellAnchor>
  <xdr:twoCellAnchor editAs="oneCell">
    <xdr:from>
      <xdr:col>16</xdr:col>
      <xdr:colOff>385537</xdr:colOff>
      <xdr:row>1</xdr:row>
      <xdr:rowOff>300056</xdr:rowOff>
    </xdr:from>
    <xdr:to>
      <xdr:col>20</xdr:col>
      <xdr:colOff>24133</xdr:colOff>
      <xdr:row>1</xdr:row>
      <xdr:rowOff>541976</xdr:rowOff>
    </xdr:to>
    <xdr:pic>
      <xdr:nvPicPr>
        <xdr:cNvPr id="5" name="Grafik 4" descr="Logo des Öko-Institut e.V., Institut für Angewandte Ökologie">
          <a:extLst>
            <a:ext uri="{FF2B5EF4-FFF2-40B4-BE49-F238E27FC236}">
              <a16:creationId xmlns:a16="http://schemas.microsoft.com/office/drawing/2014/main" id="{159806CE-5450-4019-9460-8BE2900C7E2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77591" y="458806"/>
          <a:ext cx="2087881" cy="241920"/>
        </a:xfrm>
        <a:prstGeom prst="rect">
          <a:avLst/>
        </a:prstGeom>
      </xdr:spPr>
    </xdr:pic>
    <xdr:clientData/>
  </xdr:twoCellAnchor>
  <xdr:twoCellAnchor>
    <xdr:from>
      <xdr:col>9</xdr:col>
      <xdr:colOff>487588</xdr:colOff>
      <xdr:row>12</xdr:row>
      <xdr:rowOff>362857</xdr:rowOff>
    </xdr:from>
    <xdr:to>
      <xdr:col>13</xdr:col>
      <xdr:colOff>226785</xdr:colOff>
      <xdr:row>16</xdr:row>
      <xdr:rowOff>22679</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41C25F4E-9612-4ED1-83EE-3C4355CCFACA}"/>
            </a:ext>
          </a:extLst>
        </xdr:cNvPr>
        <xdr:cNvSpPr/>
      </xdr:nvSpPr>
      <xdr:spPr>
        <a:xfrm>
          <a:off x="5193392" y="2823482"/>
          <a:ext cx="2188482" cy="589643"/>
        </a:xfrm>
        <a:prstGeom prst="roundRect">
          <a:avLst/>
        </a:prstGeom>
        <a:solidFill>
          <a:srgbClr val="E3E4E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tlCol="0" anchor="ctr"/>
        <a:lstStyle/>
        <a:p>
          <a:pPr algn="l"/>
          <a:r>
            <a:rPr lang="fr-FR" sz="1100">
              <a:solidFill>
                <a:sysClr val="windowText" lastClr="000000"/>
              </a:solidFill>
              <a:latin typeface="Arial" panose="020B0604020202020204" pitchFamily="34" charset="0"/>
              <a:cs typeface="Arial" panose="020B0604020202020204" pitchFamily="34" charset="0"/>
            </a:rPr>
            <a:t>Agora</a:t>
          </a:r>
          <a:r>
            <a:rPr lang="fr-FR" sz="1100" baseline="0">
              <a:solidFill>
                <a:sysClr val="windowText" lastClr="000000"/>
              </a:solidFill>
              <a:latin typeface="Arial" panose="020B0604020202020204" pitchFamily="34" charset="0"/>
              <a:cs typeface="Arial" panose="020B0604020202020204" pitchFamily="34" charset="0"/>
            </a:rPr>
            <a:t> website</a:t>
          </a:r>
          <a:endParaRPr lang="fr-FR" sz="11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Jakob Graichen" id="{20CB40A2-68E9-4BDA-A6EF-1B062E5F46DB}" userId="S::j.graichen@oeko.de::0163efad-8748-497e-9a23-daa2ea06e723" providerId="AD"/>
</personList>
</file>

<file path=xl/theme/theme1.xml><?xml version="1.0" encoding="utf-8"?>
<a:theme xmlns:a="http://schemas.openxmlformats.org/drawingml/2006/main" name="Oeko_Institut">
  <a:themeElements>
    <a:clrScheme name="Oeko-Institut Bereiche">
      <a:dk1>
        <a:sysClr val="windowText" lastClr="000000"/>
      </a:dk1>
      <a:lt1>
        <a:sysClr val="window" lastClr="FFFFFF"/>
      </a:lt1>
      <a:dk2>
        <a:srgbClr val="787DB9"/>
      </a:dk2>
      <a:lt2>
        <a:srgbClr val="FADC1E"/>
      </a:lt2>
      <a:accent1>
        <a:srgbClr val="006AA4"/>
      </a:accent1>
      <a:accent2>
        <a:srgbClr val="00645A"/>
      </a:accent2>
      <a:accent3>
        <a:srgbClr val="97BF0D"/>
      </a:accent3>
      <a:accent4>
        <a:srgbClr val="DC9119"/>
      </a:accent4>
      <a:accent5>
        <a:srgbClr val="96140F"/>
      </a:accent5>
      <a:accent6>
        <a:srgbClr val="968214"/>
      </a:accent6>
      <a:hlink>
        <a:srgbClr val="006AA4"/>
      </a:hlink>
      <a:folHlink>
        <a:srgbClr val="800080"/>
      </a:folHlink>
    </a:clrScheme>
    <a:fontScheme name="Oeko Institut">
      <a:majorFont>
        <a:latin typeface="Arial"/>
        <a:ea typeface=""/>
        <a:cs typeface="Arial"/>
      </a:majorFont>
      <a:minorFont>
        <a:latin typeface="Arial"/>
        <a:ea typeface=""/>
        <a:cs typeface="Arial"/>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7" dT="2021-04-23T10:43:46.16" personId="{20CB40A2-68E9-4BDA-A6EF-1B062E5F46DB}" id="{6A9D8325-DE75-4A82-B36F-254C16788349}">
    <text>COM proposal has an implicit LRF of 4.4% for Phase 4, applied to aviation starting at -5% vs 2005 in 2020</text>
  </threadedComment>
  <threadedComment ref="H39" dT="2021-04-23T12:30:23.20" personId="{20CB40A2-68E9-4BDA-A6EF-1B062E5F46DB}" id="{EFC6ACCA-9333-4A8F-BB3D-0356A5FF645B}">
    <text>Set shipping target. Aviation ETS has target of 49% vs 2005.</text>
  </threadedComment>
  <threadedComment ref="H40" dT="2021-04-23T12:30:23.20" personId="{20CB40A2-68E9-4BDA-A6EF-1B062E5F46DB}" id="{8B81B724-4FA4-4627-9565-F6F488018793}">
    <text>Set shipping target. Aviation ETS has target of 49% vs 2005.</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agora-energiewende.d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C58D6-5413-49EA-8538-D35C0882FD03}">
  <sheetPr>
    <tabColor rgb="FF617494"/>
  </sheetPr>
  <dimension ref="B2:U38"/>
  <sheetViews>
    <sheetView showGridLines="0" showRowColHeaders="0" tabSelected="1" zoomScale="84" workbookViewId="0">
      <selection activeCell="I16" sqref="I16"/>
    </sheetView>
  </sheetViews>
  <sheetFormatPr defaultColWidth="9.140625" defaultRowHeight="12.75" x14ac:dyDescent="0.2"/>
  <cols>
    <col min="1" max="1" width="2.7109375" style="95" customWidth="1"/>
    <col min="2" max="2" width="3.5703125" style="95" customWidth="1"/>
    <col min="3" max="16384" width="9.140625" style="95"/>
  </cols>
  <sheetData>
    <row r="2" spans="2:21" ht="48.75" customHeight="1" x14ac:dyDescent="0.2">
      <c r="B2" s="87"/>
      <c r="C2" s="87"/>
      <c r="D2" s="87"/>
      <c r="E2" s="87"/>
      <c r="F2" s="87"/>
      <c r="G2" s="87"/>
      <c r="H2" s="87"/>
      <c r="I2" s="87"/>
      <c r="J2" s="87"/>
      <c r="K2" s="87"/>
      <c r="L2" s="87"/>
      <c r="M2" s="87"/>
      <c r="N2" s="87"/>
      <c r="O2" s="87"/>
      <c r="P2" s="87"/>
      <c r="Q2" s="87"/>
      <c r="R2" s="87"/>
      <c r="S2" s="87"/>
      <c r="T2" s="87"/>
      <c r="U2" s="87"/>
    </row>
    <row r="3" spans="2:21" ht="18" x14ac:dyDescent="0.25">
      <c r="B3" s="87"/>
      <c r="C3" s="88" t="s">
        <v>161</v>
      </c>
      <c r="D3" s="87"/>
      <c r="E3" s="87"/>
      <c r="F3" s="87"/>
      <c r="G3" s="87"/>
      <c r="H3" s="87"/>
      <c r="I3" s="87"/>
      <c r="J3" s="87"/>
      <c r="K3" s="87"/>
      <c r="L3" s="87"/>
      <c r="M3" s="87"/>
      <c r="N3" s="87"/>
      <c r="O3" s="87"/>
      <c r="P3" s="87"/>
      <c r="Q3" s="87"/>
      <c r="R3" s="87"/>
      <c r="S3" s="87"/>
      <c r="T3" s="87"/>
      <c r="U3" s="87"/>
    </row>
    <row r="4" spans="2:21" x14ac:dyDescent="0.2">
      <c r="B4" s="87"/>
      <c r="C4" s="87"/>
      <c r="D4" s="87"/>
      <c r="E4" s="87"/>
      <c r="F4" s="87"/>
      <c r="G4" s="87"/>
      <c r="H4" s="87"/>
      <c r="I4" s="87"/>
      <c r="J4" s="87"/>
      <c r="K4" s="87"/>
      <c r="L4" s="87"/>
      <c r="M4" s="87"/>
      <c r="N4" s="87"/>
      <c r="O4" s="87"/>
      <c r="P4" s="87"/>
      <c r="Q4" s="87"/>
      <c r="R4" s="87"/>
      <c r="S4" s="87"/>
      <c r="T4" s="87"/>
      <c r="U4" s="87"/>
    </row>
    <row r="5" spans="2:21" ht="14.25" customHeight="1" x14ac:dyDescent="0.2">
      <c r="B5" s="87"/>
      <c r="C5" s="196" t="s">
        <v>159</v>
      </c>
      <c r="D5" s="197"/>
      <c r="E5" s="197"/>
      <c r="F5" s="197"/>
      <c r="G5" s="197"/>
      <c r="H5" s="197"/>
      <c r="I5" s="197"/>
      <c r="J5" s="197"/>
      <c r="K5" s="197"/>
      <c r="L5" s="197"/>
      <c r="M5" s="197"/>
      <c r="N5" s="197"/>
      <c r="O5" s="197"/>
      <c r="P5" s="197"/>
      <c r="Q5" s="97"/>
      <c r="R5" s="97"/>
      <c r="S5" s="97"/>
      <c r="T5" s="87"/>
      <c r="U5" s="87"/>
    </row>
    <row r="6" spans="2:21" ht="12.75" customHeight="1" x14ac:dyDescent="0.2">
      <c r="B6" s="87"/>
      <c r="C6" s="197"/>
      <c r="D6" s="197"/>
      <c r="E6" s="197"/>
      <c r="F6" s="197"/>
      <c r="G6" s="197"/>
      <c r="H6" s="197"/>
      <c r="I6" s="197"/>
      <c r="J6" s="197"/>
      <c r="K6" s="197"/>
      <c r="L6" s="197"/>
      <c r="M6" s="197"/>
      <c r="N6" s="197"/>
      <c r="O6" s="197"/>
      <c r="P6" s="197"/>
      <c r="Q6" s="97"/>
      <c r="R6" s="97"/>
      <c r="S6" s="97"/>
      <c r="T6" s="87"/>
      <c r="U6" s="87"/>
    </row>
    <row r="7" spans="2:21" ht="12.75" customHeight="1" x14ac:dyDescent="0.2">
      <c r="B7" s="87"/>
      <c r="C7" s="197"/>
      <c r="D7" s="197"/>
      <c r="E7" s="197"/>
      <c r="F7" s="197"/>
      <c r="G7" s="197"/>
      <c r="H7" s="197"/>
      <c r="I7" s="197"/>
      <c r="J7" s="197"/>
      <c r="K7" s="197"/>
      <c r="L7" s="197"/>
      <c r="M7" s="197"/>
      <c r="N7" s="197"/>
      <c r="O7" s="197"/>
      <c r="P7" s="197"/>
      <c r="Q7" s="97"/>
      <c r="R7" s="97"/>
      <c r="S7" s="97"/>
      <c r="T7" s="87"/>
      <c r="U7" s="87"/>
    </row>
    <row r="8" spans="2:21" ht="12.75" customHeight="1" x14ac:dyDescent="0.2">
      <c r="B8" s="87"/>
      <c r="C8" s="197"/>
      <c r="D8" s="197"/>
      <c r="E8" s="197"/>
      <c r="F8" s="197"/>
      <c r="G8" s="197"/>
      <c r="H8" s="197"/>
      <c r="I8" s="197"/>
      <c r="J8" s="197"/>
      <c r="K8" s="197"/>
      <c r="L8" s="197"/>
      <c r="M8" s="197"/>
      <c r="N8" s="197"/>
      <c r="O8" s="197"/>
      <c r="P8" s="197"/>
      <c r="Q8" s="97"/>
      <c r="R8" s="97"/>
      <c r="S8" s="97"/>
      <c r="T8" s="87"/>
      <c r="U8" s="87"/>
    </row>
    <row r="9" spans="2:21" ht="12.75" customHeight="1" x14ac:dyDescent="0.2">
      <c r="B9" s="87"/>
      <c r="C9" s="197"/>
      <c r="D9" s="197"/>
      <c r="E9" s="197"/>
      <c r="F9" s="197"/>
      <c r="G9" s="197"/>
      <c r="H9" s="197"/>
      <c r="I9" s="197"/>
      <c r="J9" s="197"/>
      <c r="K9" s="197"/>
      <c r="L9" s="197"/>
      <c r="M9" s="197"/>
      <c r="N9" s="197"/>
      <c r="O9" s="197"/>
      <c r="P9" s="197"/>
      <c r="Q9" s="97"/>
      <c r="R9" s="97"/>
      <c r="S9" s="97"/>
      <c r="T9" s="87"/>
      <c r="U9" s="87"/>
    </row>
    <row r="10" spans="2:21" ht="12.75" customHeight="1" x14ac:dyDescent="0.2">
      <c r="B10" s="87"/>
      <c r="C10" s="197"/>
      <c r="D10" s="197"/>
      <c r="E10" s="197"/>
      <c r="F10" s="197"/>
      <c r="G10" s="197"/>
      <c r="H10" s="197"/>
      <c r="I10" s="197"/>
      <c r="J10" s="197"/>
      <c r="K10" s="197"/>
      <c r="L10" s="197"/>
      <c r="M10" s="197"/>
      <c r="N10" s="197"/>
      <c r="O10" s="197"/>
      <c r="P10" s="197"/>
      <c r="Q10" s="97"/>
      <c r="R10" s="97"/>
      <c r="S10" s="97"/>
      <c r="T10" s="87"/>
      <c r="U10" s="87"/>
    </row>
    <row r="11" spans="2:21" ht="12.75" customHeight="1" x14ac:dyDescent="0.2">
      <c r="B11" s="87"/>
      <c r="C11" s="197"/>
      <c r="D11" s="197"/>
      <c r="E11" s="197"/>
      <c r="F11" s="197"/>
      <c r="G11" s="197"/>
      <c r="H11" s="197"/>
      <c r="I11" s="197"/>
      <c r="J11" s="197"/>
      <c r="K11" s="197"/>
      <c r="L11" s="197"/>
      <c r="M11" s="197"/>
      <c r="N11" s="197"/>
      <c r="O11" s="197"/>
      <c r="P11" s="197"/>
      <c r="Q11" s="97"/>
      <c r="R11" s="97"/>
      <c r="S11" s="97"/>
      <c r="T11" s="87"/>
      <c r="U11" s="87"/>
    </row>
    <row r="12" spans="2:21" ht="12.75" customHeight="1" x14ac:dyDescent="0.2">
      <c r="B12" s="87"/>
      <c r="C12" s="197"/>
      <c r="D12" s="197"/>
      <c r="E12" s="197"/>
      <c r="F12" s="197"/>
      <c r="G12" s="197"/>
      <c r="H12" s="197"/>
      <c r="I12" s="197"/>
      <c r="J12" s="197"/>
      <c r="K12" s="197"/>
      <c r="L12" s="197"/>
      <c r="M12" s="197"/>
      <c r="N12" s="197"/>
      <c r="O12" s="197"/>
      <c r="P12" s="197"/>
      <c r="Q12" s="97"/>
      <c r="R12" s="97"/>
      <c r="S12" s="97"/>
      <c r="T12" s="87"/>
      <c r="U12" s="87"/>
    </row>
    <row r="13" spans="2:21" ht="32.25" customHeight="1" x14ac:dyDescent="0.2">
      <c r="B13" s="87"/>
      <c r="C13" s="197"/>
      <c r="D13" s="197"/>
      <c r="E13" s="197"/>
      <c r="F13" s="197"/>
      <c r="G13" s="197"/>
      <c r="H13" s="197"/>
      <c r="I13" s="197"/>
      <c r="J13" s="197"/>
      <c r="K13" s="197"/>
      <c r="L13" s="197"/>
      <c r="M13" s="197"/>
      <c r="N13" s="197"/>
      <c r="O13" s="197"/>
      <c r="P13" s="197"/>
      <c r="Q13" s="97"/>
      <c r="R13" s="97"/>
      <c r="S13" s="97"/>
      <c r="T13" s="87"/>
      <c r="U13" s="87"/>
    </row>
    <row r="14" spans="2:21" ht="12.75" customHeight="1" x14ac:dyDescent="0.2">
      <c r="B14" s="87"/>
      <c r="C14" s="97"/>
      <c r="D14" s="97"/>
      <c r="E14" s="97"/>
      <c r="F14" s="97"/>
      <c r="G14" s="97"/>
      <c r="H14" s="97"/>
      <c r="I14" s="97"/>
      <c r="J14" s="248"/>
      <c r="K14" s="248"/>
      <c r="L14" s="248"/>
      <c r="M14" s="97"/>
      <c r="N14" s="97"/>
      <c r="O14" s="97"/>
      <c r="P14" s="97"/>
      <c r="Q14" s="97"/>
      <c r="R14" s="97"/>
      <c r="S14" s="97"/>
      <c r="T14" s="87"/>
      <c r="U14" s="87"/>
    </row>
    <row r="15" spans="2:21" ht="14.25" x14ac:dyDescent="0.2">
      <c r="B15" s="87"/>
      <c r="C15" s="247" t="s">
        <v>162</v>
      </c>
      <c r="D15" s="97"/>
      <c r="E15" s="97"/>
      <c r="F15" s="97"/>
      <c r="G15" s="97"/>
      <c r="H15" s="97"/>
      <c r="I15" s="97"/>
      <c r="J15" s="97"/>
      <c r="K15" s="92"/>
      <c r="L15" s="97"/>
      <c r="M15" s="97"/>
      <c r="N15" s="97"/>
      <c r="O15" s="97"/>
      <c r="P15" s="97"/>
      <c r="Q15" s="97"/>
      <c r="R15" s="97"/>
      <c r="S15" s="97"/>
      <c r="T15" s="87"/>
      <c r="U15" s="87"/>
    </row>
    <row r="16" spans="2:21" ht="14.25" x14ac:dyDescent="0.2">
      <c r="B16" s="87"/>
      <c r="C16" s="92"/>
      <c r="D16" s="87"/>
      <c r="E16" s="87"/>
      <c r="F16" s="87"/>
      <c r="G16" s="87"/>
      <c r="H16" s="87"/>
      <c r="I16" s="87"/>
      <c r="J16" s="248"/>
      <c r="K16" s="248"/>
      <c r="L16" s="87"/>
      <c r="M16" s="87"/>
      <c r="N16" s="87"/>
      <c r="O16" s="87"/>
      <c r="P16" s="87"/>
      <c r="Q16" s="87"/>
      <c r="R16" s="87"/>
      <c r="S16" s="87"/>
      <c r="T16" s="87"/>
      <c r="U16" s="87"/>
    </row>
    <row r="17" spans="2:21" ht="14.25" x14ac:dyDescent="0.2">
      <c r="B17" s="87"/>
      <c r="C17" s="89"/>
      <c r="D17" s="89"/>
      <c r="E17" s="89"/>
      <c r="F17" s="89"/>
      <c r="G17" s="89"/>
      <c r="H17" s="89"/>
      <c r="I17" s="89"/>
      <c r="J17" s="89"/>
      <c r="K17" s="89"/>
      <c r="L17" s="89"/>
      <c r="M17" s="89"/>
      <c r="N17" s="89"/>
      <c r="O17" s="89"/>
      <c r="P17" s="89"/>
      <c r="Q17" s="87"/>
      <c r="R17" s="87"/>
      <c r="S17" s="87"/>
      <c r="T17" s="87"/>
      <c r="U17" s="87"/>
    </row>
    <row r="18" spans="2:21" ht="14.25" x14ac:dyDescent="0.2">
      <c r="B18" s="87"/>
      <c r="C18" s="89"/>
      <c r="D18" s="89"/>
      <c r="E18" s="89"/>
      <c r="F18" s="89"/>
      <c r="G18" s="89"/>
      <c r="H18" s="89"/>
      <c r="I18" s="89"/>
      <c r="J18" s="89"/>
      <c r="K18" s="89"/>
      <c r="L18" s="89"/>
      <c r="M18" s="87"/>
      <c r="N18" s="87"/>
      <c r="O18" s="89"/>
      <c r="P18" s="87"/>
      <c r="Q18" s="87"/>
      <c r="R18" s="87"/>
      <c r="S18" s="87"/>
      <c r="T18" s="87"/>
      <c r="U18" s="87"/>
    </row>
    <row r="19" spans="2:21" ht="14.25" x14ac:dyDescent="0.2">
      <c r="B19" s="87"/>
      <c r="C19" s="89" t="s">
        <v>145</v>
      </c>
      <c r="D19" s="89"/>
      <c r="E19" s="89" t="s">
        <v>148</v>
      </c>
      <c r="F19" s="89"/>
      <c r="G19" s="89"/>
      <c r="H19" s="89"/>
      <c r="I19" s="89"/>
      <c r="J19" s="89"/>
      <c r="K19" s="89"/>
      <c r="L19" s="89"/>
      <c r="M19" s="89"/>
      <c r="N19" s="89"/>
      <c r="O19" s="89"/>
      <c r="P19" s="89"/>
      <c r="Q19" s="87"/>
      <c r="R19" s="87"/>
      <c r="S19" s="87"/>
      <c r="T19" s="87"/>
      <c r="U19" s="87"/>
    </row>
    <row r="20" spans="2:21" ht="14.25" x14ac:dyDescent="0.2">
      <c r="B20" s="87"/>
      <c r="C20" s="89"/>
      <c r="D20" s="89"/>
      <c r="E20" s="89" t="s">
        <v>149</v>
      </c>
      <c r="F20" s="89"/>
      <c r="G20" s="89"/>
      <c r="H20" s="89"/>
      <c r="I20" s="89"/>
      <c r="J20" s="89"/>
      <c r="K20" s="89"/>
      <c r="L20" s="89"/>
      <c r="M20" s="87"/>
      <c r="N20" s="87"/>
      <c r="O20" s="89"/>
      <c r="P20" s="87"/>
      <c r="Q20" s="87"/>
      <c r="R20" s="87"/>
      <c r="S20" s="87"/>
      <c r="T20" s="87"/>
      <c r="U20" s="87"/>
    </row>
    <row r="21" spans="2:21" ht="14.25" x14ac:dyDescent="0.2">
      <c r="B21" s="87"/>
      <c r="C21" s="89"/>
      <c r="D21" s="89"/>
      <c r="E21" s="89" t="s">
        <v>150</v>
      </c>
      <c r="F21" s="89"/>
      <c r="G21" s="89"/>
      <c r="H21" s="89"/>
      <c r="I21" s="89"/>
      <c r="J21" s="89"/>
      <c r="K21" s="89"/>
      <c r="L21" s="89"/>
      <c r="M21" s="87"/>
      <c r="N21" s="87"/>
      <c r="O21" s="87"/>
      <c r="P21" s="87"/>
      <c r="Q21" s="87"/>
      <c r="R21" s="87"/>
      <c r="S21" s="87"/>
      <c r="T21" s="87"/>
      <c r="U21" s="87"/>
    </row>
    <row r="22" spans="2:21" ht="14.25" x14ac:dyDescent="0.2">
      <c r="B22" s="87"/>
      <c r="C22" s="89"/>
      <c r="D22" s="89"/>
      <c r="E22" s="89" t="s">
        <v>151</v>
      </c>
      <c r="F22" s="89"/>
      <c r="G22" s="89"/>
      <c r="H22" s="89"/>
      <c r="I22" s="89"/>
      <c r="J22" s="89"/>
      <c r="K22" s="89"/>
      <c r="L22" s="89"/>
      <c r="M22" s="87"/>
      <c r="N22" s="87"/>
      <c r="O22" s="89"/>
      <c r="P22" s="87"/>
      <c r="Q22" s="87"/>
      <c r="R22" s="87"/>
      <c r="S22" s="87"/>
      <c r="T22" s="87"/>
      <c r="U22" s="87"/>
    </row>
    <row r="23" spans="2:21" ht="14.25" x14ac:dyDescent="0.2">
      <c r="B23" s="87"/>
      <c r="C23" s="89"/>
      <c r="D23" s="89"/>
      <c r="E23" s="89" t="s">
        <v>152</v>
      </c>
      <c r="F23" s="89"/>
      <c r="G23" s="89"/>
      <c r="H23" s="89"/>
      <c r="I23" s="89"/>
      <c r="J23" s="89"/>
      <c r="K23" s="89"/>
      <c r="L23" s="89"/>
      <c r="M23" s="87"/>
      <c r="N23" s="87"/>
      <c r="O23" s="89"/>
      <c r="P23" s="87"/>
      <c r="Q23" s="87"/>
      <c r="R23" s="87"/>
      <c r="S23" s="87"/>
      <c r="T23" s="87"/>
      <c r="U23" s="87"/>
    </row>
    <row r="24" spans="2:21" ht="14.25" x14ac:dyDescent="0.2">
      <c r="B24" s="87"/>
      <c r="C24" s="89"/>
      <c r="D24" s="89"/>
      <c r="E24" s="89"/>
      <c r="F24" s="89"/>
      <c r="G24" s="89"/>
      <c r="H24" s="89"/>
      <c r="I24" s="89"/>
      <c r="J24" s="89"/>
      <c r="K24" s="89"/>
      <c r="L24" s="89"/>
      <c r="M24" s="87"/>
      <c r="N24" s="87"/>
      <c r="O24" s="87"/>
      <c r="P24" s="87"/>
      <c r="Q24" s="87"/>
      <c r="R24" s="87"/>
      <c r="S24" s="87"/>
      <c r="T24" s="87"/>
      <c r="U24" s="87"/>
    </row>
    <row r="25" spans="2:21" ht="14.25" x14ac:dyDescent="0.2">
      <c r="B25" s="87"/>
      <c r="C25" s="89" t="s">
        <v>146</v>
      </c>
      <c r="D25" s="89"/>
      <c r="E25" s="89" t="s">
        <v>133</v>
      </c>
      <c r="F25" s="89"/>
      <c r="G25" s="89"/>
      <c r="H25" s="89"/>
      <c r="I25" s="89"/>
      <c r="J25" s="89"/>
      <c r="K25" s="89"/>
      <c r="L25" s="89"/>
      <c r="M25" s="89" t="s">
        <v>147</v>
      </c>
      <c r="N25" s="89"/>
      <c r="O25" s="89" t="s">
        <v>139</v>
      </c>
      <c r="P25" s="89"/>
      <c r="Q25" s="87"/>
      <c r="R25" s="87"/>
      <c r="S25" s="87"/>
      <c r="T25" s="87"/>
      <c r="U25" s="87"/>
    </row>
    <row r="26" spans="2:21" ht="14.25" x14ac:dyDescent="0.2">
      <c r="B26" s="87"/>
      <c r="C26" s="89"/>
      <c r="D26" s="89"/>
      <c r="E26" s="89" t="s">
        <v>134</v>
      </c>
      <c r="F26" s="89"/>
      <c r="G26" s="89"/>
      <c r="H26" s="89"/>
      <c r="I26" s="89"/>
      <c r="J26" s="89"/>
      <c r="K26" s="89"/>
      <c r="L26" s="89"/>
      <c r="M26" s="87"/>
      <c r="N26" s="87"/>
      <c r="O26" s="89" t="s">
        <v>157</v>
      </c>
      <c r="P26" s="87"/>
      <c r="Q26" s="87"/>
      <c r="R26" s="87"/>
      <c r="S26" s="87"/>
      <c r="T26" s="87"/>
      <c r="U26" s="87"/>
    </row>
    <row r="27" spans="2:21" ht="14.25" x14ac:dyDescent="0.2">
      <c r="B27" s="87"/>
      <c r="C27" s="89"/>
      <c r="D27" s="89"/>
      <c r="E27" s="89" t="s">
        <v>135</v>
      </c>
      <c r="F27" s="89"/>
      <c r="G27" s="89"/>
      <c r="H27" s="89"/>
      <c r="I27" s="89"/>
      <c r="J27" s="89"/>
      <c r="K27" s="89"/>
      <c r="L27" s="89"/>
      <c r="M27" s="87"/>
      <c r="N27" s="87"/>
      <c r="O27" s="87"/>
      <c r="P27" s="87"/>
      <c r="Q27" s="87"/>
      <c r="R27" s="87"/>
      <c r="S27" s="87"/>
      <c r="T27" s="87"/>
      <c r="U27" s="87"/>
    </row>
    <row r="28" spans="2:21" ht="14.25" x14ac:dyDescent="0.2">
      <c r="B28" s="87"/>
      <c r="C28" s="89"/>
      <c r="D28" s="89"/>
      <c r="E28" s="89" t="s">
        <v>136</v>
      </c>
      <c r="F28" s="89"/>
      <c r="G28" s="89"/>
      <c r="H28" s="89"/>
      <c r="I28" s="89"/>
      <c r="J28" s="89"/>
      <c r="K28" s="89"/>
      <c r="L28" s="89"/>
      <c r="M28" s="87"/>
      <c r="N28" s="87"/>
      <c r="O28" s="89" t="s">
        <v>140</v>
      </c>
      <c r="P28" s="87"/>
      <c r="Q28" s="87"/>
      <c r="R28" s="87"/>
      <c r="S28" s="87"/>
      <c r="T28" s="87"/>
      <c r="U28" s="87"/>
    </row>
    <row r="29" spans="2:21" ht="14.25" x14ac:dyDescent="0.2">
      <c r="B29" s="87"/>
      <c r="C29" s="89"/>
      <c r="D29" s="89"/>
      <c r="E29" s="89" t="s">
        <v>137</v>
      </c>
      <c r="F29" s="89"/>
      <c r="G29" s="89"/>
      <c r="H29" s="89"/>
      <c r="I29" s="89"/>
      <c r="J29" s="89"/>
      <c r="K29" s="89"/>
      <c r="L29" s="89"/>
      <c r="M29" s="87"/>
      <c r="N29" s="87"/>
      <c r="O29" s="89" t="s">
        <v>158</v>
      </c>
      <c r="P29" s="87"/>
      <c r="Q29" s="87"/>
      <c r="R29" s="87"/>
      <c r="S29" s="87"/>
      <c r="T29" s="87"/>
      <c r="U29" s="87"/>
    </row>
    <row r="30" spans="2:21" ht="14.25" x14ac:dyDescent="0.2">
      <c r="B30" s="87"/>
      <c r="C30" s="89"/>
      <c r="D30" s="89"/>
      <c r="E30" s="89" t="s">
        <v>138</v>
      </c>
      <c r="F30" s="89"/>
      <c r="G30" s="89"/>
      <c r="H30" s="89"/>
      <c r="I30" s="89"/>
      <c r="J30" s="89"/>
      <c r="K30" s="89"/>
      <c r="L30" s="89"/>
      <c r="M30" s="93"/>
      <c r="N30" s="87"/>
      <c r="O30" s="87"/>
      <c r="P30" s="87"/>
      <c r="Q30" s="87"/>
      <c r="R30" s="87"/>
      <c r="S30" s="87"/>
      <c r="T30" s="87"/>
      <c r="U30" s="87"/>
    </row>
    <row r="31" spans="2:21" ht="14.25" x14ac:dyDescent="0.2">
      <c r="B31" s="87"/>
      <c r="C31" s="89"/>
      <c r="D31" s="89"/>
      <c r="E31" s="89"/>
      <c r="F31" s="89"/>
      <c r="G31" s="89"/>
      <c r="H31" s="89"/>
      <c r="I31" s="89"/>
      <c r="J31" s="89"/>
      <c r="K31" s="89"/>
      <c r="L31" s="89"/>
      <c r="M31" s="89"/>
      <c r="N31" s="87"/>
      <c r="O31" s="87"/>
      <c r="P31" s="87"/>
      <c r="Q31" s="87"/>
      <c r="R31" s="87"/>
      <c r="S31" s="87"/>
      <c r="T31" s="87"/>
      <c r="U31" s="87"/>
    </row>
    <row r="32" spans="2:21" ht="15" x14ac:dyDescent="0.25">
      <c r="B32" s="87"/>
      <c r="C32" s="89"/>
      <c r="D32" s="89"/>
      <c r="E32" s="89"/>
      <c r="F32" s="89"/>
      <c r="G32" s="89"/>
      <c r="H32" s="89"/>
      <c r="I32" s="89"/>
      <c r="J32" s="89"/>
      <c r="K32" s="89"/>
      <c r="L32" s="89"/>
      <c r="M32" s="93" t="s">
        <v>154</v>
      </c>
      <c r="N32" s="87"/>
      <c r="O32" s="87"/>
      <c r="P32" s="87"/>
      <c r="Q32" s="87"/>
      <c r="R32" s="87"/>
      <c r="S32" s="87"/>
      <c r="T32" s="87"/>
      <c r="U32" s="87"/>
    </row>
    <row r="33" spans="2:21" ht="14.25" x14ac:dyDescent="0.2">
      <c r="B33" s="87"/>
      <c r="C33" s="89" t="s">
        <v>141</v>
      </c>
      <c r="D33" s="89"/>
      <c r="E33" s="106" t="s">
        <v>160</v>
      </c>
      <c r="F33" s="89"/>
      <c r="G33" s="89"/>
      <c r="H33" s="89"/>
      <c r="I33" s="89"/>
      <c r="J33" s="89"/>
      <c r="K33" s="89"/>
      <c r="L33" s="89"/>
      <c r="M33" s="89" t="s">
        <v>153</v>
      </c>
      <c r="N33" s="87"/>
      <c r="O33" s="87"/>
      <c r="P33" s="87"/>
      <c r="Q33" s="87"/>
      <c r="R33" s="87"/>
      <c r="S33" s="87"/>
      <c r="T33" s="87"/>
      <c r="U33" s="87"/>
    </row>
    <row r="34" spans="2:21" ht="14.25" x14ac:dyDescent="0.2">
      <c r="B34" s="87"/>
      <c r="C34" s="89" t="s">
        <v>142</v>
      </c>
      <c r="D34" s="89"/>
      <c r="E34" s="91">
        <v>0.1</v>
      </c>
      <c r="F34" s="89"/>
      <c r="G34" s="89"/>
      <c r="H34" s="89"/>
      <c r="I34" s="89"/>
      <c r="J34" s="89"/>
      <c r="K34" s="89"/>
      <c r="L34" s="89"/>
      <c r="M34" s="89"/>
      <c r="N34" s="87"/>
      <c r="O34" s="87"/>
      <c r="P34" s="87"/>
      <c r="Q34" s="87"/>
      <c r="R34" s="87"/>
      <c r="S34" s="87"/>
      <c r="T34" s="87"/>
      <c r="U34" s="87"/>
    </row>
    <row r="35" spans="2:21" ht="14.25" x14ac:dyDescent="0.2">
      <c r="B35" s="87"/>
      <c r="C35" s="89"/>
      <c r="D35" s="89"/>
      <c r="E35" s="89"/>
      <c r="F35" s="89"/>
      <c r="G35" s="89"/>
      <c r="H35" s="89"/>
      <c r="I35" s="89"/>
      <c r="J35" s="89"/>
      <c r="K35" s="89"/>
      <c r="L35" s="89"/>
      <c r="M35" s="94" t="s">
        <v>155</v>
      </c>
      <c r="N35" s="87"/>
      <c r="O35" s="87"/>
      <c r="P35" s="87"/>
      <c r="Q35" s="87"/>
      <c r="R35" s="87"/>
      <c r="S35" s="87"/>
      <c r="T35" s="87"/>
      <c r="U35" s="87"/>
    </row>
    <row r="36" spans="2:21" ht="14.25" x14ac:dyDescent="0.2">
      <c r="B36" s="87"/>
      <c r="C36" s="89" t="s">
        <v>143</v>
      </c>
      <c r="D36" s="89"/>
      <c r="E36" s="92" t="s">
        <v>144</v>
      </c>
      <c r="F36" s="89"/>
      <c r="G36" s="89"/>
      <c r="H36" s="89"/>
      <c r="I36" s="89"/>
      <c r="J36" s="89"/>
      <c r="K36" s="89"/>
      <c r="L36" s="89"/>
      <c r="M36" s="89" t="s">
        <v>156</v>
      </c>
      <c r="N36" s="87"/>
      <c r="O36" s="87"/>
      <c r="P36" s="87"/>
      <c r="Q36" s="87"/>
      <c r="R36" s="87"/>
      <c r="S36" s="87"/>
      <c r="T36" s="87"/>
      <c r="U36" s="87"/>
    </row>
    <row r="37" spans="2:21" x14ac:dyDescent="0.2">
      <c r="B37" s="87"/>
      <c r="C37" s="90"/>
      <c r="D37" s="90"/>
      <c r="E37" s="90"/>
      <c r="F37" s="90"/>
      <c r="G37" s="90"/>
      <c r="H37" s="90"/>
      <c r="I37" s="90"/>
      <c r="J37" s="87"/>
      <c r="K37" s="87"/>
      <c r="L37" s="87"/>
      <c r="M37" s="87"/>
      <c r="N37" s="87"/>
      <c r="O37" s="87"/>
      <c r="P37" s="87"/>
      <c r="Q37" s="87"/>
      <c r="R37" s="87"/>
      <c r="S37" s="87"/>
      <c r="T37" s="87"/>
      <c r="U37" s="87"/>
    </row>
    <row r="38" spans="2:21" x14ac:dyDescent="0.2">
      <c r="B38" s="87"/>
      <c r="C38" s="87"/>
      <c r="D38" s="87"/>
      <c r="E38" s="87"/>
      <c r="F38" s="87"/>
      <c r="G38" s="87"/>
      <c r="H38" s="87"/>
      <c r="I38" s="87"/>
      <c r="J38" s="87"/>
      <c r="K38" s="87"/>
      <c r="L38" s="87"/>
      <c r="M38" s="87"/>
      <c r="N38" s="87"/>
      <c r="O38" s="87"/>
      <c r="P38" s="87"/>
      <c r="Q38" s="87"/>
      <c r="R38" s="87"/>
      <c r="S38" s="87"/>
      <c r="T38" s="87"/>
      <c r="U38" s="87"/>
    </row>
  </sheetData>
  <sheetProtection algorithmName="SHA-512" hashValue="Z9jSYwRVLzLWJbr+d9CQ7F5W3N0jkm5Cta64Zb/HdB4Oy+/OCqV7hDa6uGXfTbu+UmFYxPVhFaNMIygz6+JnJw==" saltValue="8BPkjMkqyC385hOJ/pEy3Q==" spinCount="100000" sheet="1" objects="1" scenarios="1" selectLockedCells="1" sort="0" selectUnlockedCells="1"/>
  <mergeCells count="1">
    <mergeCell ref="C5:P13"/>
  </mergeCells>
  <hyperlinks>
    <hyperlink ref="E36" r:id="rId1" xr:uid="{4BA45F96-37D5-436A-8EB8-66714B246417}"/>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17494"/>
  </sheetPr>
  <dimension ref="B2:AW42"/>
  <sheetViews>
    <sheetView showGridLines="0" zoomScaleNormal="100" workbookViewId="0">
      <pane xSplit="4" ySplit="7" topLeftCell="E8" activePane="bottomRight" state="frozen"/>
      <selection pane="topRight" activeCell="C1" sqref="C1"/>
      <selection pane="bottomLeft" activeCell="A10" sqref="A10"/>
      <selection pane="bottomRight"/>
    </sheetView>
  </sheetViews>
  <sheetFormatPr defaultColWidth="11.42578125" defaultRowHeight="12.75" x14ac:dyDescent="0.2"/>
  <cols>
    <col min="1" max="1" width="2.85546875" style="109" customWidth="1"/>
    <col min="2" max="2" width="4.85546875" style="109" customWidth="1"/>
    <col min="3" max="3" width="11.42578125" style="109" customWidth="1"/>
    <col min="4" max="4" width="7.7109375" style="109" bestFit="1" customWidth="1"/>
    <col min="5" max="48" width="9.5703125" style="109" customWidth="1"/>
    <col min="49" max="16384" width="11.42578125" style="109"/>
  </cols>
  <sheetData>
    <row r="2" spans="2:49" ht="30" customHeight="1" x14ac:dyDescent="0.2">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8"/>
      <c r="AB2" s="107"/>
      <c r="AC2" s="107"/>
      <c r="AD2" s="107"/>
      <c r="AE2" s="107"/>
      <c r="AF2" s="107"/>
      <c r="AG2" s="107"/>
      <c r="AH2" s="107"/>
      <c r="AI2" s="107"/>
      <c r="AJ2" s="107"/>
      <c r="AK2" s="107"/>
      <c r="AL2" s="107"/>
      <c r="AM2" s="107"/>
      <c r="AN2" s="107"/>
      <c r="AO2" s="107"/>
      <c r="AP2" s="107"/>
      <c r="AQ2" s="107"/>
      <c r="AR2" s="107"/>
      <c r="AS2" s="107"/>
      <c r="AT2" s="107"/>
      <c r="AU2" s="107"/>
      <c r="AV2" s="107"/>
      <c r="AW2" s="107"/>
    </row>
    <row r="3" spans="2:49" x14ac:dyDescent="0.2">
      <c r="B3" s="107"/>
      <c r="C3" s="110"/>
      <c r="D3" s="110"/>
      <c r="E3" s="208" t="s">
        <v>79</v>
      </c>
      <c r="F3" s="209"/>
      <c r="G3" s="209"/>
      <c r="H3" s="209"/>
      <c r="I3" s="209"/>
      <c r="J3" s="209"/>
      <c r="K3" s="209"/>
      <c r="L3" s="209"/>
      <c r="M3" s="209"/>
      <c r="N3" s="209"/>
      <c r="O3" s="209"/>
      <c r="P3" s="209"/>
      <c r="Q3" s="209"/>
      <c r="R3" s="209"/>
      <c r="S3" s="209"/>
      <c r="T3" s="209"/>
      <c r="U3" s="209"/>
      <c r="V3" s="209"/>
      <c r="W3" s="209"/>
      <c r="X3" s="210"/>
      <c r="Y3" s="211" t="s">
        <v>80</v>
      </c>
      <c r="Z3" s="212"/>
      <c r="AA3" s="212"/>
      <c r="AB3" s="212"/>
      <c r="AC3" s="212"/>
      <c r="AD3" s="212"/>
      <c r="AE3" s="212"/>
      <c r="AF3" s="212"/>
      <c r="AG3" s="212"/>
      <c r="AH3" s="212"/>
      <c r="AI3" s="212"/>
      <c r="AJ3" s="212"/>
      <c r="AK3" s="212"/>
      <c r="AL3" s="212"/>
      <c r="AM3" s="212"/>
      <c r="AN3" s="212"/>
      <c r="AO3" s="212"/>
      <c r="AP3" s="213"/>
      <c r="AQ3" s="202" t="s">
        <v>92</v>
      </c>
      <c r="AR3" s="203"/>
      <c r="AS3" s="203"/>
      <c r="AT3" s="203"/>
      <c r="AU3" s="203"/>
      <c r="AV3" s="204"/>
      <c r="AW3" s="111"/>
    </row>
    <row r="4" spans="2:49" s="114" customFormat="1" ht="39" customHeight="1" x14ac:dyDescent="0.2">
      <c r="B4" s="112"/>
      <c r="C4" s="113"/>
      <c r="D4" s="113"/>
      <c r="E4" s="233" t="s">
        <v>106</v>
      </c>
      <c r="F4" s="234"/>
      <c r="G4" s="235"/>
      <c r="H4" s="233" t="s">
        <v>107</v>
      </c>
      <c r="I4" s="234"/>
      <c r="J4" s="235"/>
      <c r="K4" s="227" t="s">
        <v>72</v>
      </c>
      <c r="L4" s="200"/>
      <c r="M4" s="200"/>
      <c r="N4" s="200"/>
      <c r="O4" s="228"/>
      <c r="P4" s="227" t="s">
        <v>1</v>
      </c>
      <c r="Q4" s="228"/>
      <c r="R4" s="227" t="s">
        <v>87</v>
      </c>
      <c r="S4" s="228"/>
      <c r="T4" s="227" t="s">
        <v>88</v>
      </c>
      <c r="U4" s="228"/>
      <c r="V4" s="227" t="s">
        <v>4</v>
      </c>
      <c r="W4" s="228"/>
      <c r="X4" s="216" t="s">
        <v>5</v>
      </c>
      <c r="Y4" s="219">
        <v>1990</v>
      </c>
      <c r="Z4" s="220"/>
      <c r="AA4" s="220"/>
      <c r="AB4" s="220"/>
      <c r="AC4" s="221"/>
      <c r="AD4" s="205">
        <v>2005</v>
      </c>
      <c r="AE4" s="206"/>
      <c r="AF4" s="206"/>
      <c r="AG4" s="206"/>
      <c r="AH4" s="206"/>
      <c r="AI4" s="207"/>
      <c r="AJ4" s="214" t="s">
        <v>77</v>
      </c>
      <c r="AK4" s="215"/>
      <c r="AL4" s="215"/>
      <c r="AM4" s="215"/>
      <c r="AN4" s="215"/>
      <c r="AO4" s="215"/>
      <c r="AP4" s="215"/>
      <c r="AQ4" s="198" t="s">
        <v>9</v>
      </c>
      <c r="AR4" s="199"/>
      <c r="AS4" s="200" t="s">
        <v>1</v>
      </c>
      <c r="AT4" s="200"/>
      <c r="AU4" s="199" t="s">
        <v>91</v>
      </c>
      <c r="AV4" s="201"/>
      <c r="AW4" s="112"/>
    </row>
    <row r="5" spans="2:49" s="114" customFormat="1" ht="25.15" customHeight="1" x14ac:dyDescent="0.2">
      <c r="B5" s="112"/>
      <c r="C5" s="113"/>
      <c r="D5" s="113"/>
      <c r="E5" s="231" t="s">
        <v>68</v>
      </c>
      <c r="F5" s="218"/>
      <c r="G5" s="115" t="s">
        <v>69</v>
      </c>
      <c r="H5" s="231" t="s">
        <v>68</v>
      </c>
      <c r="I5" s="218"/>
      <c r="J5" s="115" t="s">
        <v>69</v>
      </c>
      <c r="K5" s="229" t="s">
        <v>2</v>
      </c>
      <c r="L5" s="232"/>
      <c r="M5" s="232"/>
      <c r="N5" s="232" t="s">
        <v>3</v>
      </c>
      <c r="O5" s="230"/>
      <c r="P5" s="229"/>
      <c r="Q5" s="230"/>
      <c r="R5" s="229"/>
      <c r="S5" s="230"/>
      <c r="T5" s="229"/>
      <c r="U5" s="230"/>
      <c r="V5" s="229"/>
      <c r="W5" s="230"/>
      <c r="X5" s="217"/>
      <c r="Y5" s="116" t="s">
        <v>10</v>
      </c>
      <c r="Z5" s="117" t="s">
        <v>11</v>
      </c>
      <c r="AA5" s="117" t="s">
        <v>71</v>
      </c>
      <c r="AB5" s="117" t="s">
        <v>12</v>
      </c>
      <c r="AC5" s="118" t="s">
        <v>5</v>
      </c>
      <c r="AD5" s="119" t="s">
        <v>9</v>
      </c>
      <c r="AE5" s="222" t="s">
        <v>105</v>
      </c>
      <c r="AF5" s="222"/>
      <c r="AG5" s="120" t="s">
        <v>1</v>
      </c>
      <c r="AH5" s="121" t="s">
        <v>89</v>
      </c>
      <c r="AI5" s="121" t="s">
        <v>88</v>
      </c>
      <c r="AJ5" s="122">
        <v>2008</v>
      </c>
      <c r="AK5" s="123">
        <v>2009</v>
      </c>
      <c r="AL5" s="123">
        <v>2010</v>
      </c>
      <c r="AM5" s="123">
        <v>2011</v>
      </c>
      <c r="AN5" s="115">
        <v>2012</v>
      </c>
      <c r="AO5" s="218" t="s">
        <v>70</v>
      </c>
      <c r="AP5" s="218"/>
      <c r="AQ5" s="124">
        <v>2018</v>
      </c>
      <c r="AR5" s="113" t="s">
        <v>90</v>
      </c>
      <c r="AS5" s="125">
        <v>2018</v>
      </c>
      <c r="AT5" s="125" t="s">
        <v>90</v>
      </c>
      <c r="AU5" s="113">
        <v>2018</v>
      </c>
      <c r="AV5" s="126" t="s">
        <v>90</v>
      </c>
      <c r="AW5" s="112"/>
    </row>
    <row r="6" spans="2:49" s="145" customFormat="1" x14ac:dyDescent="0.2">
      <c r="B6" s="127"/>
      <c r="C6" s="128"/>
      <c r="D6" s="128"/>
      <c r="E6" s="129" t="s">
        <v>6</v>
      </c>
      <c r="F6" s="130" t="s">
        <v>7</v>
      </c>
      <c r="G6" s="131" t="s">
        <v>6</v>
      </c>
      <c r="H6" s="129" t="s">
        <v>6</v>
      </c>
      <c r="I6" s="130" t="s">
        <v>7</v>
      </c>
      <c r="J6" s="131" t="s">
        <v>6</v>
      </c>
      <c r="K6" s="132" t="s">
        <v>6</v>
      </c>
      <c r="L6" s="133" t="s">
        <v>83</v>
      </c>
      <c r="M6" s="133" t="s">
        <v>8</v>
      </c>
      <c r="N6" s="133" t="str">
        <f>K6</f>
        <v>[Mt CO2e]</v>
      </c>
      <c r="O6" s="134" t="str">
        <f t="shared" ref="O6:Q6" si="0">M6</f>
        <v>[% vs 2005]</v>
      </c>
      <c r="P6" s="132" t="str">
        <f>N6</f>
        <v>[Mt CO2e]</v>
      </c>
      <c r="Q6" s="134" t="str">
        <f t="shared" si="0"/>
        <v>[% vs 2005]</v>
      </c>
      <c r="R6" s="132" t="str">
        <f t="shared" ref="R6" si="1">P6</f>
        <v>[Mt CO2e]</v>
      </c>
      <c r="S6" s="133" t="str">
        <f t="shared" ref="S6" si="2">Q6</f>
        <v>[% vs 2005]</v>
      </c>
      <c r="T6" s="132" t="str">
        <f t="shared" ref="T6" si="3">R6</f>
        <v>[Mt CO2e]</v>
      </c>
      <c r="U6" s="134" t="str">
        <f t="shared" ref="U6" si="4">S6</f>
        <v>[% vs 2005]</v>
      </c>
      <c r="V6" s="132" t="str">
        <f>P6</f>
        <v>[Mt CO2e]</v>
      </c>
      <c r="W6" s="134" t="str">
        <f>Q6</f>
        <v>[% vs 2005]</v>
      </c>
      <c r="X6" s="135" t="str">
        <f>V6</f>
        <v>[Mt CO2e]</v>
      </c>
      <c r="Y6" s="136" t="str">
        <f>X6</f>
        <v>[Mt CO2e]</v>
      </c>
      <c r="Z6" s="137" t="str">
        <f t="shared" ref="Z6" si="5">Y6</f>
        <v>[Mt CO2e]</v>
      </c>
      <c r="AA6" s="137" t="str">
        <f>Z6</f>
        <v>[Mt CO2e]</v>
      </c>
      <c r="AB6" s="137" t="str">
        <f>Z6</f>
        <v>[Mt CO2e]</v>
      </c>
      <c r="AC6" s="138" t="str">
        <f>AB6</f>
        <v>[Mt CO2e]</v>
      </c>
      <c r="AD6" s="139" t="str">
        <f>AC6</f>
        <v>[Mt CO2e]</v>
      </c>
      <c r="AE6" s="140" t="str">
        <f t="shared" ref="AE6" si="6">AD6</f>
        <v>[Mt CO2e]</v>
      </c>
      <c r="AF6" s="140" t="s">
        <v>40</v>
      </c>
      <c r="AG6" s="141" t="str">
        <f>AE6</f>
        <v>[Mt CO2e]</v>
      </c>
      <c r="AH6" s="141" t="str">
        <f>AG6</f>
        <v>[Mt CO2e]</v>
      </c>
      <c r="AI6" s="141" t="str">
        <f>AH6</f>
        <v>[Mt CO2e]</v>
      </c>
      <c r="AJ6" s="129" t="str">
        <f>K6</f>
        <v>[Mt CO2e]</v>
      </c>
      <c r="AK6" s="130" t="s">
        <v>6</v>
      </c>
      <c r="AL6" s="130" t="str">
        <f>N6</f>
        <v>[Mt CO2e]</v>
      </c>
      <c r="AM6" s="130" t="s">
        <v>6</v>
      </c>
      <c r="AN6" s="131" t="str">
        <f>P6</f>
        <v>[Mt CO2e]</v>
      </c>
      <c r="AO6" s="129" t="s">
        <v>6</v>
      </c>
      <c r="AP6" s="130" t="s">
        <v>78</v>
      </c>
      <c r="AQ6" s="142" t="str">
        <f>K6</f>
        <v>[Mt CO2e]</v>
      </c>
      <c r="AR6" s="143" t="str">
        <f>AQ6</f>
        <v>[Mt CO2e]</v>
      </c>
      <c r="AS6" s="133" t="str">
        <f>AR6</f>
        <v>[Mt CO2e]</v>
      </c>
      <c r="AT6" s="133" t="str">
        <f>AS6</f>
        <v>[Mt CO2e]</v>
      </c>
      <c r="AU6" s="143" t="str">
        <f>AT6</f>
        <v>[Mt CO2e]</v>
      </c>
      <c r="AV6" s="144" t="str">
        <f>AU6</f>
        <v>[Mt CO2e]</v>
      </c>
      <c r="AW6" s="127"/>
    </row>
    <row r="7" spans="2:49" x14ac:dyDescent="0.2">
      <c r="B7" s="107"/>
      <c r="C7" s="146"/>
      <c r="D7" s="147" t="s">
        <v>39</v>
      </c>
      <c r="E7" s="148">
        <f>SUM(E8:E35)</f>
        <v>2100.0550096089737</v>
      </c>
      <c r="F7" s="149">
        <f t="shared" ref="F7:F34" si="7">E7/G7-1</f>
        <v>-0.55065846097883264</v>
      </c>
      <c r="G7" s="150">
        <f>SUM(G8:G35)</f>
        <v>4673.6275799999994</v>
      </c>
      <c r="H7" s="151">
        <f>SUM(H8:H35)</f>
        <v>2312.5765764200005</v>
      </c>
      <c r="I7" s="149">
        <f>H7/J7-1</f>
        <v>-0.53076524299569816</v>
      </c>
      <c r="J7" s="150">
        <f>SUM(J8:J35)</f>
        <v>4928.3999999999987</v>
      </c>
      <c r="K7" s="152">
        <v>722.4</v>
      </c>
      <c r="L7" s="153"/>
      <c r="M7" s="154">
        <v>-0.65</v>
      </c>
      <c r="N7" s="155">
        <f>$AE$7*(1+$O$7)</f>
        <v>17.085000000000001</v>
      </c>
      <c r="O7" s="195">
        <v>-0.49</v>
      </c>
      <c r="P7" s="156">
        <f>SUM(P8:P34)</f>
        <v>1505.98222642</v>
      </c>
      <c r="Q7" s="157">
        <f t="shared" ref="Q7:Q34" si="8">$P7/$AG7-1</f>
        <v>-0.39</v>
      </c>
      <c r="R7" s="156">
        <f>SUM(R8:R34)</f>
        <v>1145.1082688416</v>
      </c>
      <c r="S7" s="158">
        <f>$R7/$AH7-1</f>
        <v>-0.44719999999999993</v>
      </c>
      <c r="T7" s="156">
        <f>SUM(T8:T34)</f>
        <v>361.73246121996903</v>
      </c>
      <c r="U7" s="158">
        <f>$T7/$AI7-1</f>
        <v>-8.9646746383245879E-2</v>
      </c>
      <c r="V7" s="152">
        <v>96.3</v>
      </c>
      <c r="W7" s="157">
        <v>0.21659327101377457</v>
      </c>
      <c r="X7" s="159">
        <f>SUM(X8:X34)</f>
        <v>-212.5215668110265</v>
      </c>
      <c r="Y7" s="148">
        <f>SUM(Y8:Y34)</f>
        <v>4857.9160499999998</v>
      </c>
      <c r="Z7" s="150">
        <f t="shared" ref="Z7:AD7" si="9">SUM(Z8:Z34)</f>
        <v>53.715250000000005</v>
      </c>
      <c r="AA7" s="150">
        <v>18.675274535241162</v>
      </c>
      <c r="AB7" s="150">
        <f t="shared" si="9"/>
        <v>101.87316000000001</v>
      </c>
      <c r="AC7" s="160">
        <f t="shared" si="9"/>
        <v>-254.77241999999998</v>
      </c>
      <c r="AD7" s="151">
        <f t="shared" si="9"/>
        <v>2065.5120780000002</v>
      </c>
      <c r="AE7" s="161">
        <v>33.5</v>
      </c>
      <c r="AF7" s="162"/>
      <c r="AG7" s="163">
        <f t="shared" ref="AG7:AI7" si="10">SUM(AG8:AG34)</f>
        <v>2468.8233220000002</v>
      </c>
      <c r="AH7" s="163">
        <f t="shared" si="10"/>
        <v>2071.4693719999996</v>
      </c>
      <c r="AI7" s="163">
        <f t="shared" si="10"/>
        <v>397.35395</v>
      </c>
      <c r="AJ7" s="164">
        <f>SUM(AJ8:AJ34)</f>
        <v>1798.1314542</v>
      </c>
      <c r="AK7" s="164">
        <f t="shared" ref="AK7:AN7" si="11">SUM(AK8:AK34)</f>
        <v>1799.9406572000003</v>
      </c>
      <c r="AL7" s="164">
        <f t="shared" si="11"/>
        <v>1820.8305438666666</v>
      </c>
      <c r="AM7" s="164">
        <f t="shared" si="11"/>
        <v>1843.0146848666664</v>
      </c>
      <c r="AN7" s="165">
        <f t="shared" si="11"/>
        <v>1904.6374718666668</v>
      </c>
      <c r="AO7" s="164">
        <f>AVERAGE(AJ7:AN7)</f>
        <v>1833.3109624000001</v>
      </c>
      <c r="AP7" s="166">
        <f t="shared" ref="AP7:AV7" si="12">SUM(AP8:AP34)</f>
        <v>1</v>
      </c>
      <c r="AQ7" s="156">
        <f t="shared" si="12"/>
        <v>1526.4797569999998</v>
      </c>
      <c r="AR7" s="167">
        <f t="shared" si="12"/>
        <v>1144.1284773594111</v>
      </c>
      <c r="AS7" s="156">
        <f t="shared" si="12"/>
        <v>2220.7884990000002</v>
      </c>
      <c r="AT7" s="167">
        <f t="shared" si="12"/>
        <v>1697.7496056655759</v>
      </c>
      <c r="AU7" s="156">
        <f t="shared" si="12"/>
        <v>1826.3628190000002</v>
      </c>
      <c r="AV7" s="167">
        <f t="shared" si="12"/>
        <v>1336.0171444456073</v>
      </c>
      <c r="AW7" s="107"/>
    </row>
    <row r="8" spans="2:49" x14ac:dyDescent="0.2">
      <c r="B8" s="107"/>
      <c r="C8" s="168" t="s">
        <v>41</v>
      </c>
      <c r="D8" s="169" t="s">
        <v>0</v>
      </c>
      <c r="E8" s="156">
        <f t="shared" ref="E8:E34" si="13">K8+N8+P8+X8</f>
        <v>40.780009508990524</v>
      </c>
      <c r="F8" s="170">
        <f t="shared" si="7"/>
        <v>-0.39093542676845616</v>
      </c>
      <c r="G8" s="160">
        <f t="shared" ref="G8:G34" si="14">Y8+AA8+AC8</f>
        <v>66.955149423027549</v>
      </c>
      <c r="H8" s="150">
        <f t="shared" ref="H8:H34" si="15">K8+N8+P8</f>
        <v>43.450673052990524</v>
      </c>
      <c r="I8" s="170">
        <f>H8/J8-1</f>
        <v>-0.4495984617553237</v>
      </c>
      <c r="J8" s="160">
        <f>$Y8+$AA8</f>
        <v>78.943589423027547</v>
      </c>
      <c r="K8" s="156">
        <f t="shared" ref="K8:K34" si="16">$AP8*$K$7</f>
        <v>12.162301432382467</v>
      </c>
      <c r="L8" s="170">
        <f>K8/AO8-1</f>
        <v>-0.60595882814429847</v>
      </c>
      <c r="M8" s="170">
        <f>$K8/$AD8-1</f>
        <v>-0.66263177111149707</v>
      </c>
      <c r="N8" s="155">
        <f t="shared" ref="N8:N34" si="17">$N$7*$AF8</f>
        <v>0.41257671622904146</v>
      </c>
      <c r="O8" s="157">
        <f t="shared" ref="O8:O34" si="18">$N8/$AE8-1</f>
        <v>-0.49</v>
      </c>
      <c r="P8" s="156">
        <v>30.875794904379013</v>
      </c>
      <c r="Q8" s="158">
        <f>$P8/$AG8-1</f>
        <v>-0.45140844294377125</v>
      </c>
      <c r="R8" s="156">
        <v>24.222752199090948</v>
      </c>
      <c r="S8" s="158">
        <f>$R8/$AH8-1</f>
        <v>-0.50852857230439885</v>
      </c>
      <c r="T8" s="156">
        <v>6.9046365036599999</v>
      </c>
      <c r="U8" s="158">
        <f>$T8/$AI8-1</f>
        <v>-1.3024121265053812E-2</v>
      </c>
      <c r="V8" s="156">
        <v>1.5061254939143336</v>
      </c>
      <c r="W8" s="157">
        <f>W7</f>
        <v>0.21659327101377457</v>
      </c>
      <c r="X8" s="159">
        <v>-2.6706635439999999</v>
      </c>
      <c r="Y8" s="148">
        <v>78.492609999999999</v>
      </c>
      <c r="Z8" s="150">
        <v>0.89554</v>
      </c>
      <c r="AA8" s="150">
        <f t="shared" ref="AA8:AA34" si="19">$AF8*$AA$7</f>
        <v>0.45097942302754673</v>
      </c>
      <c r="AB8" s="150">
        <v>5.4679999999999999E-2</v>
      </c>
      <c r="AC8" s="160">
        <v>-11.988440000000001</v>
      </c>
      <c r="AD8" s="148">
        <v>36.050523999999996</v>
      </c>
      <c r="AE8" s="150">
        <f t="shared" ref="AE8:AE34" si="20">AF8*$AE$7</f>
        <v>0.80897395339027733</v>
      </c>
      <c r="AF8" s="149">
        <v>2.4148476220605293E-2</v>
      </c>
      <c r="AG8" s="160">
        <v>56.281935999999995</v>
      </c>
      <c r="AH8" s="150">
        <v>49.286185999999994</v>
      </c>
      <c r="AI8" s="160">
        <v>6.9957500000000001</v>
      </c>
      <c r="AJ8" s="155">
        <v>30.718181999999999</v>
      </c>
      <c r="AK8" s="155">
        <v>30.718181999999999</v>
      </c>
      <c r="AL8" s="155">
        <v>30.963811999999997</v>
      </c>
      <c r="AM8" s="155">
        <v>30.963812000000001</v>
      </c>
      <c r="AN8" s="167">
        <v>30.963812000000001</v>
      </c>
      <c r="AO8" s="155">
        <f>AVERAGE(AJ8:AN8)</f>
        <v>30.865559999999999</v>
      </c>
      <c r="AP8" s="157">
        <f>$AO8/$AO$7</f>
        <v>1.6835965437960225E-2</v>
      </c>
      <c r="AQ8" s="148">
        <v>28.404239999999998</v>
      </c>
      <c r="AR8" s="167">
        <v>25.605196080100001</v>
      </c>
      <c r="AS8" s="156">
        <v>50.336565999999998</v>
      </c>
      <c r="AT8" s="167">
        <v>41.503831975799997</v>
      </c>
      <c r="AU8" s="156">
        <v>43.112215999999997</v>
      </c>
      <c r="AV8" s="167">
        <f>AT8-T8</f>
        <v>34.599195472139996</v>
      </c>
      <c r="AW8" s="107"/>
    </row>
    <row r="9" spans="2:49" x14ac:dyDescent="0.2">
      <c r="B9" s="107"/>
      <c r="C9" s="168" t="s">
        <v>42</v>
      </c>
      <c r="D9" s="169" t="s">
        <v>13</v>
      </c>
      <c r="E9" s="156">
        <f t="shared" si="13"/>
        <v>66.997949716112004</v>
      </c>
      <c r="F9" s="170">
        <f t="shared" si="7"/>
        <v>-0.53372320969508236</v>
      </c>
      <c r="G9" s="160">
        <f t="shared" si="14"/>
        <v>143.68707838170388</v>
      </c>
      <c r="H9" s="150">
        <f t="shared" si="15"/>
        <v>68.217412044181998</v>
      </c>
      <c r="I9" s="170">
        <f t="shared" ref="I9:I35" si="21">H9/J9-1</f>
        <v>-0.53569832072171097</v>
      </c>
      <c r="J9" s="160">
        <f t="shared" ref="J9:J34" si="22">$Y9+$AA9</f>
        <v>146.9247583817039</v>
      </c>
      <c r="K9" s="156">
        <f t="shared" si="16"/>
        <v>23.08157863111461</v>
      </c>
      <c r="L9" s="170">
        <f t="shared" ref="L9:L34" si="23">K9/AO9-1</f>
        <v>-0.60595882814429847</v>
      </c>
      <c r="M9" s="170">
        <f t="shared" ref="M9:M34" si="24">$K9/$AD9-1</f>
        <v>-0.65337673149623332</v>
      </c>
      <c r="N9" s="155">
        <f t="shared" si="17"/>
        <v>0.47022935779816516</v>
      </c>
      <c r="O9" s="157">
        <f t="shared" si="18"/>
        <v>-0.49</v>
      </c>
      <c r="P9" s="156">
        <v>44.66560405526922</v>
      </c>
      <c r="Q9" s="158">
        <f t="shared" si="8"/>
        <v>-0.4391879599788493</v>
      </c>
      <c r="R9" s="156">
        <v>34.837462207757653</v>
      </c>
      <c r="S9" s="158">
        <f t="shared" ref="S9:S34" si="25">$R9/$AH9-1</f>
        <v>-0.49719063366839922</v>
      </c>
      <c r="T9" s="156">
        <v>8.2433494453099989</v>
      </c>
      <c r="U9" s="158">
        <f t="shared" ref="U9:U34" si="26">$T9/$AI9-1</f>
        <v>-0.20422463745536457</v>
      </c>
      <c r="V9" s="156">
        <v>3.2796211534557802</v>
      </c>
      <c r="W9" s="157">
        <f t="shared" ref="W9:W34" si="27">W8</f>
        <v>0.21659327101377457</v>
      </c>
      <c r="X9" s="159">
        <v>-1.2194623280700001</v>
      </c>
      <c r="Y9" s="148">
        <v>146.41076000000001</v>
      </c>
      <c r="Z9" s="150">
        <v>3.1518199999999998</v>
      </c>
      <c r="AA9" s="150">
        <f t="shared" si="19"/>
        <v>0.51399838170388523</v>
      </c>
      <c r="AB9" s="150">
        <v>13.417859999999999</v>
      </c>
      <c r="AC9" s="160">
        <v>-3.2376800000000001</v>
      </c>
      <c r="AD9" s="148">
        <v>66.589812999999992</v>
      </c>
      <c r="AE9" s="150">
        <f t="shared" si="20"/>
        <v>0.92201834862385323</v>
      </c>
      <c r="AF9" s="149">
        <v>2.7522935779816515E-2</v>
      </c>
      <c r="AG9" s="160">
        <v>79.644517000000008</v>
      </c>
      <c r="AH9" s="150">
        <v>69.285627000000005</v>
      </c>
      <c r="AI9" s="160">
        <v>10.358890000000001</v>
      </c>
      <c r="AJ9" s="155">
        <v>55.384483000000003</v>
      </c>
      <c r="AK9" s="155">
        <v>56.797575999999999</v>
      </c>
      <c r="AL9" s="155">
        <v>56.025477000000002</v>
      </c>
      <c r="AM9" s="155">
        <v>56.557333</v>
      </c>
      <c r="AN9" s="167">
        <v>68.117959999999997</v>
      </c>
      <c r="AO9" s="155">
        <f t="shared" ref="AO9:AO34" si="28">AVERAGE(AJ9:AN9)</f>
        <v>58.576565800000004</v>
      </c>
      <c r="AP9" s="157">
        <f t="shared" ref="AP9:AP34" si="29">$AO9/$AO$7</f>
        <v>3.1951243952262752E-2</v>
      </c>
      <c r="AQ9" s="148">
        <v>44.182747999999997</v>
      </c>
      <c r="AR9" s="167">
        <v>58.693010625000007</v>
      </c>
      <c r="AS9" s="156">
        <v>74.253859000000006</v>
      </c>
      <c r="AT9" s="167">
        <v>52.662813995876299</v>
      </c>
      <c r="AU9" s="156">
        <v>64.292979000000003</v>
      </c>
      <c r="AV9" s="167">
        <f t="shared" ref="AV9:AV34" si="30">AT9-T9</f>
        <v>44.419464550566303</v>
      </c>
      <c r="AW9" s="107"/>
    </row>
    <row r="10" spans="2:49" x14ac:dyDescent="0.2">
      <c r="B10" s="107"/>
      <c r="C10" s="168" t="s">
        <v>43</v>
      </c>
      <c r="D10" s="169" t="s">
        <v>14</v>
      </c>
      <c r="E10" s="156">
        <f t="shared" si="13"/>
        <v>29.547608559107061</v>
      </c>
      <c r="F10" s="170">
        <f t="shared" si="7"/>
        <v>-0.64247010366067037</v>
      </c>
      <c r="G10" s="160">
        <f t="shared" si="14"/>
        <v>82.643742136359947</v>
      </c>
      <c r="H10" s="150">
        <f t="shared" si="15"/>
        <v>36.757072233817063</v>
      </c>
      <c r="I10" s="170">
        <f t="shared" si="21"/>
        <v>-0.63952219092540818</v>
      </c>
      <c r="J10" s="160">
        <f t="shared" si="22"/>
        <v>101.96764213635994</v>
      </c>
      <c r="K10" s="156">
        <f t="shared" si="16"/>
        <v>15.654280269501974</v>
      </c>
      <c r="L10" s="170">
        <f t="shared" si="23"/>
        <v>-0.60595882814429847</v>
      </c>
      <c r="M10" s="170">
        <f t="shared" si="24"/>
        <v>-0.58692801592227639</v>
      </c>
      <c r="N10" s="155">
        <f t="shared" si="17"/>
        <v>0.15854476431509018</v>
      </c>
      <c r="O10" s="157">
        <f t="shared" si="18"/>
        <v>-0.49</v>
      </c>
      <c r="P10" s="156">
        <v>20.944247199999996</v>
      </c>
      <c r="Q10" s="158">
        <f t="shared" si="8"/>
        <v>-0.19999999999999996</v>
      </c>
      <c r="R10" s="156">
        <v>15.757701749999995</v>
      </c>
      <c r="S10" s="158">
        <f t="shared" si="25"/>
        <v>-0.25</v>
      </c>
      <c r="T10" s="156">
        <v>5.7933418531899994</v>
      </c>
      <c r="U10" s="158">
        <f t="shared" si="26"/>
        <v>0.12056035411524846</v>
      </c>
      <c r="V10" s="156">
        <v>0.36824807830398892</v>
      </c>
      <c r="W10" s="157">
        <f t="shared" si="27"/>
        <v>0.21659327101377457</v>
      </c>
      <c r="X10" s="159">
        <v>-7.2094636747100003</v>
      </c>
      <c r="Y10" s="148">
        <v>101.79434000000001</v>
      </c>
      <c r="Z10" s="150">
        <v>0.71935000000000004</v>
      </c>
      <c r="AA10" s="150">
        <f t="shared" si="19"/>
        <v>0.17330213635993066</v>
      </c>
      <c r="AB10" s="150">
        <v>0.18448000000000001</v>
      </c>
      <c r="AC10" s="160">
        <v>-19.323899999999998</v>
      </c>
      <c r="AD10" s="148">
        <v>37.897221000000002</v>
      </c>
      <c r="AE10" s="150">
        <f t="shared" si="20"/>
        <v>0.3108720868923337</v>
      </c>
      <c r="AF10" s="149">
        <v>9.279763787830856E-3</v>
      </c>
      <c r="AG10" s="160">
        <v>26.180308999999994</v>
      </c>
      <c r="AH10" s="150">
        <v>21.010268999999994</v>
      </c>
      <c r="AI10" s="160">
        <v>5.1700400000000002</v>
      </c>
      <c r="AJ10" s="155">
        <v>38.302999999999997</v>
      </c>
      <c r="AK10" s="155">
        <v>40.595829000000002</v>
      </c>
      <c r="AL10" s="155">
        <v>35.266537999999997</v>
      </c>
      <c r="AM10" s="155">
        <v>41.536014000000002</v>
      </c>
      <c r="AN10" s="167">
        <v>42.936241000000003</v>
      </c>
      <c r="AO10" s="155">
        <f t="shared" si="28"/>
        <v>39.7275244</v>
      </c>
      <c r="AP10" s="157">
        <f t="shared" si="29"/>
        <v>2.1669823185910819E-2</v>
      </c>
      <c r="AQ10" s="148">
        <v>31.027666999999997</v>
      </c>
      <c r="AR10" s="167">
        <v>34.394255573599999</v>
      </c>
      <c r="AS10" s="156">
        <v>26.339231000000002</v>
      </c>
      <c r="AT10" s="167">
        <v>23.900134806600001</v>
      </c>
      <c r="AU10" s="156">
        <v>19.923541</v>
      </c>
      <c r="AV10" s="167">
        <f t="shared" si="30"/>
        <v>18.10679295341</v>
      </c>
      <c r="AW10" s="107"/>
    </row>
    <row r="11" spans="2:49" x14ac:dyDescent="0.2">
      <c r="B11" s="107"/>
      <c r="C11" s="168" t="s">
        <v>44</v>
      </c>
      <c r="D11" s="169" t="s">
        <v>15</v>
      </c>
      <c r="E11" s="156">
        <f t="shared" si="13"/>
        <v>14.989284472664533</v>
      </c>
      <c r="F11" s="170">
        <f t="shared" si="7"/>
        <v>-0.41376251902769512</v>
      </c>
      <c r="G11" s="160">
        <f t="shared" si="14"/>
        <v>25.568621862600864</v>
      </c>
      <c r="H11" s="150">
        <f t="shared" si="15"/>
        <v>17.477104155694533</v>
      </c>
      <c r="I11" s="170">
        <f t="shared" si="21"/>
        <v>-0.45367099421471557</v>
      </c>
      <c r="J11" s="160">
        <f t="shared" si="22"/>
        <v>31.990071862600864</v>
      </c>
      <c r="K11" s="156">
        <f t="shared" si="16"/>
        <v>4.2809900146812101</v>
      </c>
      <c r="L11" s="170">
        <f t="shared" si="23"/>
        <v>-0.60595882814429847</v>
      </c>
      <c r="M11" s="170">
        <f t="shared" si="24"/>
        <v>-0.65548454713163373</v>
      </c>
      <c r="N11" s="155">
        <f t="shared" si="17"/>
        <v>0.1044954128440367</v>
      </c>
      <c r="O11" s="157">
        <f t="shared" si="18"/>
        <v>-0.49</v>
      </c>
      <c r="P11" s="156">
        <v>13.091618728169285</v>
      </c>
      <c r="Q11" s="158">
        <f t="shared" si="8"/>
        <v>-0.25004594386206513</v>
      </c>
      <c r="R11" s="156">
        <v>9.8715957569080626</v>
      </c>
      <c r="S11" s="158">
        <f t="shared" si="25"/>
        <v>-0.30276876430775301</v>
      </c>
      <c r="T11" s="156">
        <v>2.5812280805800003</v>
      </c>
      <c r="U11" s="158">
        <f t="shared" si="26"/>
        <v>-0.21740177286949558</v>
      </c>
      <c r="V11" s="156">
        <v>0.11282325109916032</v>
      </c>
      <c r="W11" s="157">
        <f t="shared" si="27"/>
        <v>0.21659327101377457</v>
      </c>
      <c r="X11" s="159">
        <v>-2.4878196830300001</v>
      </c>
      <c r="Y11" s="148">
        <v>31.87585</v>
      </c>
      <c r="Z11" s="150">
        <v>0.50083999999999995</v>
      </c>
      <c r="AA11" s="150">
        <f t="shared" si="19"/>
        <v>0.11422186260086338</v>
      </c>
      <c r="AB11" s="150">
        <v>0.14871999999999999</v>
      </c>
      <c r="AC11" s="160">
        <v>-6.4214500000000001</v>
      </c>
      <c r="AD11" s="148">
        <v>12.426119</v>
      </c>
      <c r="AE11" s="150">
        <f t="shared" si="20"/>
        <v>0.20489296636085627</v>
      </c>
      <c r="AF11" s="149">
        <v>6.1162079510703364E-3</v>
      </c>
      <c r="AG11" s="160">
        <v>17.456561000000001</v>
      </c>
      <c r="AH11" s="150">
        <v>14.158281000000001</v>
      </c>
      <c r="AI11" s="160">
        <v>3.2982800000000001</v>
      </c>
      <c r="AJ11" s="155">
        <v>12.663003</v>
      </c>
      <c r="AK11" s="155">
        <v>11.140548000000001</v>
      </c>
      <c r="AL11" s="155">
        <v>10.525509</v>
      </c>
      <c r="AM11" s="155">
        <v>10.419767999999999</v>
      </c>
      <c r="AN11" s="167">
        <v>9.5727799999999998</v>
      </c>
      <c r="AO11" s="155">
        <f t="shared" si="28"/>
        <v>10.8643216</v>
      </c>
      <c r="AP11" s="157">
        <f t="shared" si="29"/>
        <v>5.9260659117956957E-3</v>
      </c>
      <c r="AQ11" s="148">
        <v>7.4446209999999997</v>
      </c>
      <c r="AR11" s="167">
        <v>6.6633048856300006</v>
      </c>
      <c r="AS11" s="156">
        <v>16.219173000000001</v>
      </c>
      <c r="AT11" s="167">
        <v>14.167520720000001</v>
      </c>
      <c r="AU11" s="156">
        <v>13.498873000000001</v>
      </c>
      <c r="AV11" s="167">
        <f t="shared" si="30"/>
        <v>11.58629263942</v>
      </c>
      <c r="AW11" s="107"/>
    </row>
    <row r="12" spans="2:49" x14ac:dyDescent="0.2">
      <c r="B12" s="107"/>
      <c r="C12" s="168" t="s">
        <v>45</v>
      </c>
      <c r="D12" s="169" t="s">
        <v>16</v>
      </c>
      <c r="E12" s="156">
        <f t="shared" si="13"/>
        <v>4.4172083222681096</v>
      </c>
      <c r="F12" s="170">
        <f t="shared" si="7"/>
        <v>-0.23001544557422726</v>
      </c>
      <c r="G12" s="160">
        <f t="shared" si="14"/>
        <v>5.7367492592917104</v>
      </c>
      <c r="H12" s="150">
        <f t="shared" si="15"/>
        <v>5.1602083222681099</v>
      </c>
      <c r="I12" s="170">
        <f t="shared" si="21"/>
        <v>-0.13357092609469423</v>
      </c>
      <c r="J12" s="160">
        <f t="shared" si="22"/>
        <v>5.9557192592917101</v>
      </c>
      <c r="K12" s="156">
        <f t="shared" si="16"/>
        <v>2.1555185362917135</v>
      </c>
      <c r="L12" s="170">
        <f t="shared" si="23"/>
        <v>-0.60595882814429847</v>
      </c>
      <c r="M12" s="170">
        <f t="shared" si="24"/>
        <v>-0.57559150649017221</v>
      </c>
      <c r="N12" s="155">
        <f t="shared" si="17"/>
        <v>0.24862701676684593</v>
      </c>
      <c r="O12" s="157">
        <f t="shared" si="18"/>
        <v>-0.49</v>
      </c>
      <c r="P12" s="156">
        <v>2.7560627692095507</v>
      </c>
      <c r="Q12" s="158">
        <f t="shared" si="8"/>
        <v>-0.35842448630094048</v>
      </c>
      <c r="R12" s="156">
        <v>2.1936309715793874</v>
      </c>
      <c r="S12" s="158">
        <f t="shared" si="25"/>
        <v>-0.41704379482246035</v>
      </c>
      <c r="T12" s="171">
        <v>0.51186399999999999</v>
      </c>
      <c r="U12" s="158">
        <f t="shared" si="26"/>
        <v>-3.9348385038380007E-2</v>
      </c>
      <c r="V12" s="156">
        <v>0.44425855382517077</v>
      </c>
      <c r="W12" s="157">
        <f t="shared" si="27"/>
        <v>0.21659327101377457</v>
      </c>
      <c r="X12" s="171">
        <v>-0.74299999999999999</v>
      </c>
      <c r="Y12" s="148">
        <v>5.6839500000000003</v>
      </c>
      <c r="Z12" s="150">
        <v>0.72421000000000002</v>
      </c>
      <c r="AA12" s="150">
        <f t="shared" si="19"/>
        <v>0.27176925929170942</v>
      </c>
      <c r="AB12" s="150">
        <v>0.18539</v>
      </c>
      <c r="AC12" s="160">
        <v>-0.21897</v>
      </c>
      <c r="AD12" s="148">
        <v>5.0788769999999994</v>
      </c>
      <c r="AE12" s="150">
        <f t="shared" si="20"/>
        <v>0.48750395444479594</v>
      </c>
      <c r="AF12" s="149">
        <v>1.4552356849098386E-2</v>
      </c>
      <c r="AG12" s="160">
        <v>4.2957730000000014</v>
      </c>
      <c r="AH12" s="150">
        <v>3.7629430000000013</v>
      </c>
      <c r="AI12" s="160">
        <v>0.53283000000000003</v>
      </c>
      <c r="AJ12" s="155">
        <v>4.8150890000000004</v>
      </c>
      <c r="AK12" s="155">
        <v>5.0890820000000003</v>
      </c>
      <c r="AL12" s="155">
        <v>5.3710329999999997</v>
      </c>
      <c r="AM12" s="155">
        <v>5.8372820000000001</v>
      </c>
      <c r="AN12" s="167">
        <v>6.2389520000000003</v>
      </c>
      <c r="AO12" s="155">
        <f t="shared" si="28"/>
        <v>5.4702876000000007</v>
      </c>
      <c r="AP12" s="172">
        <f t="shared" si="29"/>
        <v>2.9838296460295037E-3</v>
      </c>
      <c r="AQ12" s="148">
        <v>4.5855699999999997</v>
      </c>
      <c r="AR12" s="167">
        <v>3.8149999999999999</v>
      </c>
      <c r="AS12" s="156">
        <v>4.1627599999999996</v>
      </c>
      <c r="AT12" s="167">
        <v>3.3740000000000001</v>
      </c>
      <c r="AU12" s="156">
        <v>3.6633599999999995</v>
      </c>
      <c r="AV12" s="167">
        <v>2.862136</v>
      </c>
      <c r="AW12" s="107"/>
    </row>
    <row r="13" spans="2:49" x14ac:dyDescent="0.2">
      <c r="B13" s="107"/>
      <c r="C13" s="168" t="s">
        <v>46</v>
      </c>
      <c r="D13" s="169" t="s">
        <v>17</v>
      </c>
      <c r="E13" s="156">
        <f t="shared" si="13"/>
        <v>77.520403250581296</v>
      </c>
      <c r="F13" s="170">
        <f t="shared" si="7"/>
        <v>-0.59960323241743274</v>
      </c>
      <c r="G13" s="160">
        <f t="shared" si="14"/>
        <v>193.6089637252017</v>
      </c>
      <c r="H13" s="150">
        <f t="shared" si="15"/>
        <v>78.011936063872199</v>
      </c>
      <c r="I13" s="170">
        <f t="shared" si="21"/>
        <v>-0.60856168121280396</v>
      </c>
      <c r="J13" s="160">
        <f t="shared" si="22"/>
        <v>199.29560372520172</v>
      </c>
      <c r="K13" s="156">
        <f t="shared" si="16"/>
        <v>34.120649783859058</v>
      </c>
      <c r="L13" s="170">
        <f t="shared" si="23"/>
        <v>-0.60595882814429847</v>
      </c>
      <c r="M13" s="170">
        <f t="shared" si="24"/>
        <v>-0.60383392077661724</v>
      </c>
      <c r="N13" s="155">
        <f t="shared" si="17"/>
        <v>0.20899082568807339</v>
      </c>
      <c r="O13" s="157">
        <f t="shared" si="18"/>
        <v>-0.49</v>
      </c>
      <c r="P13" s="156">
        <v>43.682295454325065</v>
      </c>
      <c r="Q13" s="158">
        <f t="shared" si="8"/>
        <v>-0.30482546952648926</v>
      </c>
      <c r="R13" s="156">
        <v>34.946868965298549</v>
      </c>
      <c r="S13" s="158">
        <f t="shared" si="25"/>
        <v>-0.3605286476390297</v>
      </c>
      <c r="T13" s="156">
        <v>9.0526109164634008</v>
      </c>
      <c r="U13" s="158">
        <f t="shared" si="26"/>
        <v>0.10575423869871337</v>
      </c>
      <c r="V13" s="156">
        <v>0.70308636547496628</v>
      </c>
      <c r="W13" s="157">
        <f t="shared" si="27"/>
        <v>0.21659327101377457</v>
      </c>
      <c r="X13" s="159">
        <v>-0.49153281329090204</v>
      </c>
      <c r="Y13" s="148">
        <v>199.06716</v>
      </c>
      <c r="Z13" s="150">
        <v>0.52822000000000002</v>
      </c>
      <c r="AA13" s="150">
        <f t="shared" si="19"/>
        <v>0.22844372520172676</v>
      </c>
      <c r="AB13" s="150">
        <v>0</v>
      </c>
      <c r="AC13" s="160">
        <v>-5.6866399999999997</v>
      </c>
      <c r="AD13" s="148">
        <v>86.127135999999993</v>
      </c>
      <c r="AE13" s="150">
        <f t="shared" si="20"/>
        <v>0.40978593272171254</v>
      </c>
      <c r="AF13" s="149">
        <v>1.2232415902140673E-2</v>
      </c>
      <c r="AG13" s="160">
        <v>62.836444000000014</v>
      </c>
      <c r="AH13" s="150">
        <v>54.649624000000017</v>
      </c>
      <c r="AI13" s="160">
        <v>8.1868200000000009</v>
      </c>
      <c r="AJ13" s="155">
        <v>85.559188000000006</v>
      </c>
      <c r="AK13" s="155">
        <v>85.911829999999995</v>
      </c>
      <c r="AL13" s="155">
        <v>86.083888000000002</v>
      </c>
      <c r="AM13" s="155">
        <v>86.427828000000005</v>
      </c>
      <c r="AN13" s="167">
        <v>88.975193000000004</v>
      </c>
      <c r="AO13" s="155">
        <f t="shared" si="28"/>
        <v>86.591585400000014</v>
      </c>
      <c r="AP13" s="157">
        <f t="shared" si="29"/>
        <v>4.7232350199140447E-2</v>
      </c>
      <c r="AQ13" s="148">
        <v>66.913386000000003</v>
      </c>
      <c r="AR13" s="167">
        <v>55.872081333748206</v>
      </c>
      <c r="AS13" s="156">
        <v>60.616480000000003</v>
      </c>
      <c r="AT13" s="167">
        <v>53.321279133931696</v>
      </c>
      <c r="AU13" s="156">
        <v>52.009979999999999</v>
      </c>
      <c r="AV13" s="167">
        <f t="shared" si="30"/>
        <v>44.268668217468296</v>
      </c>
      <c r="AW13" s="107"/>
    </row>
    <row r="14" spans="2:49" x14ac:dyDescent="0.2">
      <c r="B14" s="107"/>
      <c r="C14" s="168" t="s">
        <v>47</v>
      </c>
      <c r="D14" s="169" t="s">
        <v>18</v>
      </c>
      <c r="E14" s="156">
        <f t="shared" si="13"/>
        <v>33.666765688009633</v>
      </c>
      <c r="F14" s="170">
        <f t="shared" si="7"/>
        <v>-0.56700735851901163</v>
      </c>
      <c r="G14" s="160">
        <f t="shared" si="14"/>
        <v>77.753667066621162</v>
      </c>
      <c r="H14" s="150">
        <f t="shared" si="15"/>
        <v>30.162765688009632</v>
      </c>
      <c r="I14" s="170">
        <f t="shared" si="21"/>
        <v>-0.57694258351325223</v>
      </c>
      <c r="J14" s="160">
        <f t="shared" si="22"/>
        <v>71.297097066621163</v>
      </c>
      <c r="K14" s="156">
        <f t="shared" si="16"/>
        <v>9.6345429189585463</v>
      </c>
      <c r="L14" s="170">
        <f t="shared" si="23"/>
        <v>-0.60595882814429847</v>
      </c>
      <c r="M14" s="170">
        <f t="shared" si="24"/>
        <v>-0.63609889941573838</v>
      </c>
      <c r="N14" s="155">
        <f t="shared" si="17"/>
        <v>0.47383264789623536</v>
      </c>
      <c r="O14" s="157">
        <f t="shared" si="18"/>
        <v>-0.49</v>
      </c>
      <c r="P14" s="156">
        <v>20.054390121154849</v>
      </c>
      <c r="Q14" s="158">
        <f t="shared" si="8"/>
        <v>-0.49960016397657259</v>
      </c>
      <c r="R14" s="156">
        <v>12.869897725652875</v>
      </c>
      <c r="S14" s="158">
        <f t="shared" si="25"/>
        <v>-0.55323996197709058</v>
      </c>
      <c r="T14" s="171">
        <v>10.477</v>
      </c>
      <c r="U14" s="158">
        <f t="shared" si="26"/>
        <v>-7.0326676752842876E-2</v>
      </c>
      <c r="V14" s="156">
        <v>2.1972482008658765</v>
      </c>
      <c r="W14" s="157">
        <f t="shared" si="27"/>
        <v>0.21659327101377457</v>
      </c>
      <c r="X14" s="171">
        <v>3.504</v>
      </c>
      <c r="Y14" s="148">
        <v>70.779160000000005</v>
      </c>
      <c r="Z14" s="150">
        <v>1.7920199999999999</v>
      </c>
      <c r="AA14" s="150">
        <f t="shared" si="19"/>
        <v>0.51793706662115635</v>
      </c>
      <c r="AB14" s="150">
        <v>3.0364300000000002</v>
      </c>
      <c r="AC14" s="160">
        <v>6.4565700000000001</v>
      </c>
      <c r="AD14" s="148">
        <v>26.475718000000001</v>
      </c>
      <c r="AE14" s="150">
        <f t="shared" si="20"/>
        <v>0.92908362332595162</v>
      </c>
      <c r="AF14" s="149">
        <v>2.7733839502267214E-2</v>
      </c>
      <c r="AG14" s="160">
        <v>40.076732000000007</v>
      </c>
      <c r="AH14" s="150">
        <v>28.807182000000005</v>
      </c>
      <c r="AI14" s="160">
        <v>11.269550000000001</v>
      </c>
      <c r="AJ14" s="155">
        <v>23.90625</v>
      </c>
      <c r="AK14" s="155">
        <v>23.835135999999999</v>
      </c>
      <c r="AL14" s="155">
        <v>23.829077999999999</v>
      </c>
      <c r="AM14" s="155">
        <v>23.831793999999999</v>
      </c>
      <c r="AN14" s="167">
        <v>26.850739999999998</v>
      </c>
      <c r="AO14" s="155">
        <f t="shared" si="28"/>
        <v>24.4505996</v>
      </c>
      <c r="AP14" s="157">
        <f t="shared" si="29"/>
        <v>1.3336853431559451E-2</v>
      </c>
      <c r="AQ14" s="148">
        <v>14.954341999999999</v>
      </c>
      <c r="AR14" s="167">
        <v>8.3450000000000006</v>
      </c>
      <c r="AS14" s="156">
        <v>33.142443</v>
      </c>
      <c r="AT14" s="167">
        <v>29.61</v>
      </c>
      <c r="AU14" s="156">
        <v>22.101182999999999</v>
      </c>
      <c r="AV14" s="167">
        <v>19.132999999999999</v>
      </c>
      <c r="AW14" s="107"/>
    </row>
    <row r="15" spans="2:49" x14ac:dyDescent="0.2">
      <c r="B15" s="107"/>
      <c r="C15" s="168" t="s">
        <v>48</v>
      </c>
      <c r="D15" s="169" t="s">
        <v>19</v>
      </c>
      <c r="E15" s="156">
        <f t="shared" si="13"/>
        <v>9.4096590160098508</v>
      </c>
      <c r="F15" s="170">
        <f t="shared" si="7"/>
        <v>-0.75673396970745466</v>
      </c>
      <c r="G15" s="160">
        <f t="shared" si="14"/>
        <v>38.680530136879533</v>
      </c>
      <c r="H15" s="150">
        <f t="shared" si="15"/>
        <v>9.6179026495668509</v>
      </c>
      <c r="I15" s="170">
        <f t="shared" si="21"/>
        <v>-0.76138292580777067</v>
      </c>
      <c r="J15" s="160">
        <f t="shared" si="22"/>
        <v>40.306850136879532</v>
      </c>
      <c r="K15" s="156">
        <f t="shared" si="16"/>
        <v>5.1682857784235967</v>
      </c>
      <c r="L15" s="170">
        <f t="shared" si="23"/>
        <v>-0.60595882814429847</v>
      </c>
      <c r="M15" s="170">
        <f t="shared" si="24"/>
        <v>-0.59839811213851535</v>
      </c>
      <c r="N15" s="155">
        <f t="shared" si="17"/>
        <v>2.7024675735526731E-2</v>
      </c>
      <c r="O15" s="157">
        <f t="shared" si="18"/>
        <v>-0.49</v>
      </c>
      <c r="P15" s="156">
        <v>4.4225921954077263</v>
      </c>
      <c r="Q15" s="158">
        <f t="shared" si="8"/>
        <v>-0.27951954275203172</v>
      </c>
      <c r="R15" s="156">
        <v>3.2936742971149977</v>
      </c>
      <c r="S15" s="158">
        <f t="shared" si="25"/>
        <v>-0.33384591608278047</v>
      </c>
      <c r="T15" s="156">
        <v>1.57214253281</v>
      </c>
      <c r="U15" s="158">
        <f t="shared" si="26"/>
        <v>0.31661407343729064</v>
      </c>
      <c r="V15" s="156">
        <v>0.10887346680076603</v>
      </c>
      <c r="W15" s="157">
        <f t="shared" si="27"/>
        <v>0.21659327101377457</v>
      </c>
      <c r="X15" s="159">
        <v>-0.20824363355700001</v>
      </c>
      <c r="Y15" s="148">
        <v>40.27731</v>
      </c>
      <c r="Z15" s="150">
        <v>0.10767</v>
      </c>
      <c r="AA15" s="150">
        <f t="shared" si="19"/>
        <v>2.9540136879533632E-2</v>
      </c>
      <c r="AB15" s="150">
        <v>0.55823</v>
      </c>
      <c r="AC15" s="160">
        <v>-1.62632</v>
      </c>
      <c r="AD15" s="148">
        <v>12.869177000000001</v>
      </c>
      <c r="AE15" s="150">
        <f t="shared" si="20"/>
        <v>5.2989560265738686E-2</v>
      </c>
      <c r="AF15" s="149">
        <v>1.5817779183802593E-3</v>
      </c>
      <c r="AG15" s="160">
        <v>6.138392999999998</v>
      </c>
      <c r="AH15" s="150">
        <v>4.9443129999999975</v>
      </c>
      <c r="AI15" s="160">
        <v>1.19408</v>
      </c>
      <c r="AJ15" s="155">
        <v>11.678257</v>
      </c>
      <c r="AK15" s="155">
        <v>11.855527</v>
      </c>
      <c r="AL15" s="155">
        <v>11.855527</v>
      </c>
      <c r="AM15" s="155">
        <v>15.948312</v>
      </c>
      <c r="AN15" s="167">
        <v>14.242907000000001</v>
      </c>
      <c r="AO15" s="155">
        <f t="shared" si="28"/>
        <v>13.116105999999998</v>
      </c>
      <c r="AP15" s="157">
        <f t="shared" si="29"/>
        <v>7.1543269358023218E-3</v>
      </c>
      <c r="AQ15" s="148">
        <v>13.853416999999999</v>
      </c>
      <c r="AR15" s="167">
        <v>5.6608780576999997</v>
      </c>
      <c r="AS15" s="156">
        <v>6.1217009999999998</v>
      </c>
      <c r="AT15" s="167">
        <v>5.0600436283400008</v>
      </c>
      <c r="AU15" s="156">
        <v>4.6839110000000002</v>
      </c>
      <c r="AV15" s="167">
        <f t="shared" si="30"/>
        <v>3.4879010955300007</v>
      </c>
      <c r="AW15" s="107"/>
    </row>
    <row r="16" spans="2:49" x14ac:dyDescent="0.2">
      <c r="B16" s="107"/>
      <c r="C16" s="168" t="s">
        <v>49</v>
      </c>
      <c r="D16" s="169" t="s">
        <v>20</v>
      </c>
      <c r="E16" s="156">
        <f t="shared" si="13"/>
        <v>3.1630896183299662</v>
      </c>
      <c r="F16" s="170">
        <f t="shared" si="7"/>
        <v>-0.94438334420479109</v>
      </c>
      <c r="G16" s="160">
        <f t="shared" si="14"/>
        <v>56.873063888937565</v>
      </c>
      <c r="H16" s="150">
        <f t="shared" si="15"/>
        <v>34.070862282215067</v>
      </c>
      <c r="I16" s="170">
        <f t="shared" si="21"/>
        <v>-0.52440718604876935</v>
      </c>
      <c r="J16" s="160">
        <f t="shared" si="22"/>
        <v>71.638723888937562</v>
      </c>
      <c r="K16" s="156">
        <f t="shared" si="16"/>
        <v>14.790901701575949</v>
      </c>
      <c r="L16" s="170">
        <f t="shared" si="23"/>
        <v>-0.60595882814429847</v>
      </c>
      <c r="M16" s="170">
        <f t="shared" si="24"/>
        <v>-0.58483013804676465</v>
      </c>
      <c r="N16" s="155">
        <f t="shared" si="17"/>
        <v>0.37294052515026893</v>
      </c>
      <c r="O16" s="157">
        <f t="shared" si="18"/>
        <v>-0.49</v>
      </c>
      <c r="P16" s="156">
        <v>18.907020055488847</v>
      </c>
      <c r="Q16" s="158">
        <f t="shared" si="8"/>
        <v>-0.44380263455857205</v>
      </c>
      <c r="R16" s="156">
        <v>13.684864100747705</v>
      </c>
      <c r="S16" s="158">
        <f t="shared" si="25"/>
        <v>-0.50147204360613951</v>
      </c>
      <c r="T16" s="156">
        <v>5.8492791500519496</v>
      </c>
      <c r="U16" s="158">
        <f t="shared" si="26"/>
        <v>-0.10600029497190055</v>
      </c>
      <c r="V16" s="156">
        <v>1.0641347517966444</v>
      </c>
      <c r="W16" s="157">
        <f t="shared" si="27"/>
        <v>0.21659327101377457</v>
      </c>
      <c r="X16" s="159">
        <v>-30.907772663885101</v>
      </c>
      <c r="Y16" s="148">
        <v>71.231070000000003</v>
      </c>
      <c r="Z16" s="150">
        <v>1.01607</v>
      </c>
      <c r="AA16" s="150">
        <f t="shared" si="19"/>
        <v>0.4076538889375641</v>
      </c>
      <c r="AB16" s="150">
        <v>1.8496999999999999</v>
      </c>
      <c r="AC16" s="160">
        <v>-14.76566</v>
      </c>
      <c r="AD16" s="148">
        <v>35.626145000000001</v>
      </c>
      <c r="AE16" s="150">
        <f t="shared" si="20"/>
        <v>0.73125593166719394</v>
      </c>
      <c r="AF16" s="149">
        <v>2.182853527364758E-2</v>
      </c>
      <c r="AG16" s="160">
        <v>33.993364999999997</v>
      </c>
      <c r="AH16" s="150">
        <v>27.450544999999998</v>
      </c>
      <c r="AI16" s="160">
        <v>6.5428199999999999</v>
      </c>
      <c r="AJ16" s="155">
        <v>36.530616000000002</v>
      </c>
      <c r="AK16" s="155">
        <v>37.068088000000003</v>
      </c>
      <c r="AL16" s="155">
        <v>37.921894999999999</v>
      </c>
      <c r="AM16" s="155">
        <v>37.992387999999998</v>
      </c>
      <c r="AN16" s="167">
        <v>38.169198999999999</v>
      </c>
      <c r="AO16" s="155">
        <f t="shared" si="28"/>
        <v>37.536437200000002</v>
      </c>
      <c r="AP16" s="157">
        <f t="shared" si="29"/>
        <v>2.0474670129534814E-2</v>
      </c>
      <c r="AQ16" s="148">
        <v>26.262139999999999</v>
      </c>
      <c r="AR16" s="167">
        <v>17.583860986966503</v>
      </c>
      <c r="AS16" s="156">
        <v>29.921574</v>
      </c>
      <c r="AT16" s="167">
        <v>21.341070778186698</v>
      </c>
      <c r="AU16" s="156">
        <v>23.359083999999999</v>
      </c>
      <c r="AV16" s="167">
        <f t="shared" si="30"/>
        <v>15.491791628134749</v>
      </c>
      <c r="AW16" s="107"/>
    </row>
    <row r="17" spans="2:49" x14ac:dyDescent="0.2">
      <c r="B17" s="107"/>
      <c r="C17" s="168" t="s">
        <v>50</v>
      </c>
      <c r="D17" s="169" t="s">
        <v>21</v>
      </c>
      <c r="E17" s="156">
        <f t="shared" si="13"/>
        <v>240.70862902244238</v>
      </c>
      <c r="F17" s="170">
        <f t="shared" si="7"/>
        <v>-0.54474863591718159</v>
      </c>
      <c r="G17" s="160">
        <f t="shared" si="14"/>
        <v>528.73785344364865</v>
      </c>
      <c r="H17" s="150">
        <f t="shared" si="15"/>
        <v>280.8685766251424</v>
      </c>
      <c r="I17" s="173">
        <f t="shared" si="21"/>
        <v>-0.48994194281752601</v>
      </c>
      <c r="J17" s="160">
        <f t="shared" si="22"/>
        <v>550.66001344364861</v>
      </c>
      <c r="K17" s="156">
        <f t="shared" si="16"/>
        <v>52.010981621041331</v>
      </c>
      <c r="L17" s="170">
        <f t="shared" si="23"/>
        <v>-0.60595882814429847</v>
      </c>
      <c r="M17" s="170">
        <f t="shared" si="24"/>
        <v>-0.66260750949866587</v>
      </c>
      <c r="N17" s="155">
        <f t="shared" si="17"/>
        <v>2.1277428029104715</v>
      </c>
      <c r="O17" s="157">
        <f t="shared" si="18"/>
        <v>-0.49</v>
      </c>
      <c r="P17" s="156">
        <v>226.72985220119057</v>
      </c>
      <c r="Q17" s="158">
        <f t="shared" si="8"/>
        <v>-0.4271259078797176</v>
      </c>
      <c r="R17" s="156">
        <v>163.68974433715101</v>
      </c>
      <c r="S17" s="158">
        <f t="shared" si="25"/>
        <v>-0.48599968426674756</v>
      </c>
      <c r="T17" s="156">
        <v>65.227411900700005</v>
      </c>
      <c r="U17" s="158">
        <f t="shared" si="26"/>
        <v>-0.15632811484559272</v>
      </c>
      <c r="V17" s="156">
        <v>20.198544879582077</v>
      </c>
      <c r="W17" s="157">
        <f t="shared" si="27"/>
        <v>0.21659327101377457</v>
      </c>
      <c r="X17" s="159">
        <v>-40.159947602700001</v>
      </c>
      <c r="Y17" s="148">
        <v>548.33421999999996</v>
      </c>
      <c r="Z17" s="150">
        <v>8.6138600000000007</v>
      </c>
      <c r="AA17" s="150">
        <f t="shared" si="19"/>
        <v>2.3257934436486147</v>
      </c>
      <c r="AB17" s="150">
        <v>8.0475999999999992</v>
      </c>
      <c r="AC17" s="160">
        <v>-21.922160000000002</v>
      </c>
      <c r="AD17" s="148">
        <v>154.15571799999998</v>
      </c>
      <c r="AE17" s="150">
        <f t="shared" si="20"/>
        <v>4.1720447115891597</v>
      </c>
      <c r="AF17" s="149">
        <v>0.12453864810713909</v>
      </c>
      <c r="AG17" s="160">
        <v>395.77606199999997</v>
      </c>
      <c r="AH17" s="150">
        <v>318.46234199999998</v>
      </c>
      <c r="AI17" s="160">
        <v>77.313720000000004</v>
      </c>
      <c r="AJ17" s="155">
        <v>129.56804399999999</v>
      </c>
      <c r="AK17" s="155">
        <v>128.565763</v>
      </c>
      <c r="AL17" s="155">
        <v>133.23537466666667</v>
      </c>
      <c r="AM17" s="155">
        <v>134.06812866666667</v>
      </c>
      <c r="AN17" s="167">
        <v>134.53156266666664</v>
      </c>
      <c r="AO17" s="155">
        <f t="shared" si="28"/>
        <v>131.99377459999999</v>
      </c>
      <c r="AP17" s="157">
        <f t="shared" si="29"/>
        <v>7.1997482864121443E-2</v>
      </c>
      <c r="AQ17" s="148">
        <v>97.484134999999995</v>
      </c>
      <c r="AR17" s="167">
        <v>69.415925574200003</v>
      </c>
      <c r="AS17" s="156">
        <v>342.19987300000003</v>
      </c>
      <c r="AT17" s="167">
        <v>232.64292522700001</v>
      </c>
      <c r="AU17" s="156">
        <v>267.42583300000001</v>
      </c>
      <c r="AV17" s="167">
        <f t="shared" si="30"/>
        <v>167.41551332630002</v>
      </c>
      <c r="AW17" s="107"/>
    </row>
    <row r="18" spans="2:49" x14ac:dyDescent="0.2">
      <c r="B18" s="107"/>
      <c r="C18" s="168" t="s">
        <v>51</v>
      </c>
      <c r="D18" s="169" t="s">
        <v>22</v>
      </c>
      <c r="E18" s="156">
        <f>K18+N18+P18+X18</f>
        <v>453.2703023423561</v>
      </c>
      <c r="F18" s="170">
        <f t="shared" si="7"/>
        <v>-0.62962029045099999</v>
      </c>
      <c r="G18" s="160">
        <f t="shared" si="14"/>
        <v>1223.7989572762756</v>
      </c>
      <c r="H18" s="150">
        <f t="shared" si="15"/>
        <v>443.2703023423561</v>
      </c>
      <c r="I18" s="170">
        <f t="shared" si="21"/>
        <v>-0.64612307137228275</v>
      </c>
      <c r="J18" s="160">
        <f t="shared" si="22"/>
        <v>1252.6114772762755</v>
      </c>
      <c r="K18" s="156">
        <f t="shared" si="16"/>
        <v>175.08079581225326</v>
      </c>
      <c r="L18" s="170">
        <f t="shared" si="23"/>
        <v>-0.60595882814429847</v>
      </c>
      <c r="M18" s="170">
        <f t="shared" si="24"/>
        <v>-0.65997227836531258</v>
      </c>
      <c r="N18" s="155">
        <f t="shared" si="17"/>
        <v>2.8844337235052202</v>
      </c>
      <c r="O18" s="157">
        <f t="shared" si="18"/>
        <v>-0.49</v>
      </c>
      <c r="P18" s="156">
        <v>265.30507280659765</v>
      </c>
      <c r="Q18" s="158">
        <f t="shared" si="8"/>
        <v>-0.44266901606714248</v>
      </c>
      <c r="R18" s="156">
        <v>205.74610458840073</v>
      </c>
      <c r="S18" s="158">
        <f t="shared" si="25"/>
        <v>-0.50042029328421234</v>
      </c>
      <c r="T18" s="171">
        <v>58</v>
      </c>
      <c r="U18" s="158">
        <f t="shared" si="26"/>
        <v>-9.6424864767517882E-2</v>
      </c>
      <c r="V18" s="156">
        <v>24.089285969324489</v>
      </c>
      <c r="W18" s="157">
        <f t="shared" si="27"/>
        <v>0.21659327101377457</v>
      </c>
      <c r="X18" s="171">
        <v>10</v>
      </c>
      <c r="Y18" s="148">
        <v>1249.45856</v>
      </c>
      <c r="Z18" s="150">
        <v>12.170949999999999</v>
      </c>
      <c r="AA18" s="150">
        <f t="shared" si="19"/>
        <v>3.1529172762755562</v>
      </c>
      <c r="AB18" s="150">
        <v>6.49092</v>
      </c>
      <c r="AC18" s="160">
        <v>-28.812519999999999</v>
      </c>
      <c r="AD18" s="148">
        <v>514.90153499999997</v>
      </c>
      <c r="AE18" s="150">
        <f t="shared" si="20"/>
        <v>5.6557523990298435</v>
      </c>
      <c r="AF18" s="149">
        <v>0.16882842982178636</v>
      </c>
      <c r="AG18" s="160">
        <v>476.02785500000005</v>
      </c>
      <c r="AH18" s="150">
        <v>411.83839500000005</v>
      </c>
      <c r="AI18" s="160">
        <v>64.189459999999997</v>
      </c>
      <c r="AJ18" s="155">
        <v>436.93002419999999</v>
      </c>
      <c r="AK18" s="155">
        <v>431.88026719999999</v>
      </c>
      <c r="AL18" s="155">
        <v>440.67652519999996</v>
      </c>
      <c r="AM18" s="155">
        <v>440.4893012</v>
      </c>
      <c r="AN18" s="167">
        <v>471.62924119999997</v>
      </c>
      <c r="AO18" s="155">
        <f t="shared" si="28"/>
        <v>444.32107179999991</v>
      </c>
      <c r="AP18" s="157">
        <f t="shared" si="29"/>
        <v>0.24235990560943144</v>
      </c>
      <c r="AQ18" s="148">
        <v>422.26099499999998</v>
      </c>
      <c r="AR18" s="167">
        <v>288</v>
      </c>
      <c r="AS18" s="156">
        <v>434.04777300000001</v>
      </c>
      <c r="AT18" s="167">
        <v>310</v>
      </c>
      <c r="AU18" s="156">
        <v>370.48288300000002</v>
      </c>
      <c r="AV18" s="167">
        <f t="shared" si="30"/>
        <v>252</v>
      </c>
      <c r="AW18" s="107"/>
    </row>
    <row r="19" spans="2:49" x14ac:dyDescent="0.2">
      <c r="B19" s="107"/>
      <c r="C19" s="168" t="s">
        <v>52</v>
      </c>
      <c r="D19" s="169" t="s">
        <v>23</v>
      </c>
      <c r="E19" s="156">
        <f t="shared" si="13"/>
        <v>70.309179075769421</v>
      </c>
      <c r="F19" s="170">
        <f t="shared" si="7"/>
        <v>-0.31173456008723543</v>
      </c>
      <c r="G19" s="160">
        <f t="shared" si="14"/>
        <v>102.15416174997961</v>
      </c>
      <c r="H19" s="150">
        <f t="shared" si="15"/>
        <v>70.953971837648425</v>
      </c>
      <c r="I19" s="170">
        <f t="shared" si="21"/>
        <v>-0.31946516459220176</v>
      </c>
      <c r="J19" s="160">
        <f>$Y19+$AA19</f>
        <v>104.26207174997961</v>
      </c>
      <c r="K19" s="156">
        <f t="shared" si="16"/>
        <v>26.916683713383762</v>
      </c>
      <c r="L19" s="170">
        <f t="shared" si="23"/>
        <v>-0.60595882814429847</v>
      </c>
      <c r="M19" s="170">
        <f t="shared" si="24"/>
        <v>-0.63482192827244566</v>
      </c>
      <c r="N19" s="155">
        <f t="shared" si="17"/>
        <v>0.87199620373299591</v>
      </c>
      <c r="O19" s="157">
        <f t="shared" si="18"/>
        <v>-0.49</v>
      </c>
      <c r="P19" s="156">
        <v>43.165291920531665</v>
      </c>
      <c r="Q19" s="158">
        <f t="shared" si="8"/>
        <v>-0.30647337661390572</v>
      </c>
      <c r="R19" s="156">
        <v>33.979132889753011</v>
      </c>
      <c r="S19" s="158">
        <f t="shared" si="25"/>
        <v>-0.36226621144513205</v>
      </c>
      <c r="T19" s="156">
        <v>9.1419443425499995</v>
      </c>
      <c r="U19" s="158">
        <f t="shared" si="26"/>
        <v>2.0395117270253449E-2</v>
      </c>
      <c r="V19" s="156">
        <v>1.7162159145746294</v>
      </c>
      <c r="W19" s="157">
        <f t="shared" si="27"/>
        <v>0.21659327101377457</v>
      </c>
      <c r="X19" s="159">
        <v>-0.64479276187899992</v>
      </c>
      <c r="Y19" s="148">
        <v>103.30891</v>
      </c>
      <c r="Z19" s="150">
        <v>2.4961500000000001</v>
      </c>
      <c r="AA19" s="150">
        <f t="shared" si="19"/>
        <v>0.95316174997961844</v>
      </c>
      <c r="AB19" s="150">
        <v>8.35914</v>
      </c>
      <c r="AC19" s="160">
        <v>-2.10791</v>
      </c>
      <c r="AD19" s="148">
        <v>73.708379000000008</v>
      </c>
      <c r="AE19" s="150">
        <f t="shared" si="20"/>
        <v>1.709796477907835</v>
      </c>
      <c r="AF19" s="149">
        <v>5.1038700833069703E-2</v>
      </c>
      <c r="AG19" s="160">
        <v>62.240280999999982</v>
      </c>
      <c r="AH19" s="150">
        <v>53.28106099999998</v>
      </c>
      <c r="AI19" s="160">
        <v>8.9592200000000002</v>
      </c>
      <c r="AJ19" s="155">
        <v>63.685091999999997</v>
      </c>
      <c r="AK19" s="155">
        <v>63.246704999999999</v>
      </c>
      <c r="AL19" s="155">
        <v>64.649045999999998</v>
      </c>
      <c r="AM19" s="155">
        <v>76.015013999999994</v>
      </c>
      <c r="AN19" s="167">
        <v>73.950733</v>
      </c>
      <c r="AO19" s="155">
        <f t="shared" si="28"/>
        <v>68.30931799999999</v>
      </c>
      <c r="AP19" s="157">
        <f t="shared" si="29"/>
        <v>3.7260082659722818E-2</v>
      </c>
      <c r="AQ19" s="148">
        <v>47.105831999999999</v>
      </c>
      <c r="AR19" s="167">
        <v>18.779973369780002</v>
      </c>
      <c r="AS19" s="156">
        <v>44.694510000000001</v>
      </c>
      <c r="AT19" s="167">
        <v>41.475241188200002</v>
      </c>
      <c r="AU19" s="156">
        <v>36.91301</v>
      </c>
      <c r="AV19" s="167">
        <f t="shared" si="30"/>
        <v>32.333296845650004</v>
      </c>
      <c r="AW19" s="107"/>
    </row>
    <row r="20" spans="2:49" x14ac:dyDescent="0.2">
      <c r="B20" s="107"/>
      <c r="C20" s="168" t="s">
        <v>53</v>
      </c>
      <c r="D20" s="169" t="s">
        <v>24</v>
      </c>
      <c r="E20" s="156">
        <f t="shared" si="13"/>
        <v>42.779990213738799</v>
      </c>
      <c r="F20" s="170">
        <f t="shared" si="7"/>
        <v>-0.53257588678983403</v>
      </c>
      <c r="G20" s="160">
        <f t="shared" si="14"/>
        <v>91.52285687602901</v>
      </c>
      <c r="H20" s="150">
        <f t="shared" si="15"/>
        <v>44.794965491508798</v>
      </c>
      <c r="I20" s="170">
        <f t="shared" si="21"/>
        <v>-0.52416618304621987</v>
      </c>
      <c r="J20" s="160">
        <f t="shared" si="22"/>
        <v>94.139936876029012</v>
      </c>
      <c r="K20" s="156">
        <f t="shared" si="16"/>
        <v>10.382079292976577</v>
      </c>
      <c r="L20" s="170">
        <f t="shared" si="23"/>
        <v>-0.60595882814429847</v>
      </c>
      <c r="M20" s="170">
        <f t="shared" si="24"/>
        <v>-0.64851813904483113</v>
      </c>
      <c r="N20" s="155">
        <f t="shared" si="17"/>
        <v>0.17295792470737109</v>
      </c>
      <c r="O20" s="157">
        <f t="shared" si="18"/>
        <v>-0.49</v>
      </c>
      <c r="P20" s="156">
        <v>34.239928273824852</v>
      </c>
      <c r="Q20" s="158">
        <f t="shared" si="8"/>
        <v>-0.25301455239726978</v>
      </c>
      <c r="R20" s="156">
        <v>27.557845931458179</v>
      </c>
      <c r="S20" s="158">
        <f t="shared" si="25"/>
        <v>-0.30589888419415079</v>
      </c>
      <c r="T20" s="156">
        <v>7.2302789227500002</v>
      </c>
      <c r="U20" s="158">
        <f t="shared" si="26"/>
        <v>0.17861602281340927</v>
      </c>
      <c r="V20" s="156">
        <v>0.61146806824216449</v>
      </c>
      <c r="W20" s="157">
        <f t="shared" si="27"/>
        <v>0.21659327101377457</v>
      </c>
      <c r="X20" s="159">
        <v>-2.0149752777700001</v>
      </c>
      <c r="Y20" s="148">
        <v>93.950879999999998</v>
      </c>
      <c r="Z20" s="150">
        <v>0.50922999999999996</v>
      </c>
      <c r="AA20" s="150">
        <f t="shared" si="19"/>
        <v>0.18905687602901522</v>
      </c>
      <c r="AB20" s="150">
        <v>0</v>
      </c>
      <c r="AC20" s="160">
        <v>-2.6170800000000001</v>
      </c>
      <c r="AD20" s="148">
        <v>29.538022999999999</v>
      </c>
      <c r="AE20" s="150">
        <f t="shared" si="20"/>
        <v>0.33913318570072759</v>
      </c>
      <c r="AF20" s="149">
        <v>1.012337867763366E-2</v>
      </c>
      <c r="AG20" s="160">
        <v>45.837477</v>
      </c>
      <c r="AH20" s="150">
        <v>39.702927000000003</v>
      </c>
      <c r="AI20" s="160">
        <v>6.1345499999999999</v>
      </c>
      <c r="AJ20" s="155">
        <v>25.119629</v>
      </c>
      <c r="AK20" s="155">
        <v>23.600016</v>
      </c>
      <c r="AL20" s="155">
        <v>25.699190000000002</v>
      </c>
      <c r="AM20" s="155">
        <v>24.949081</v>
      </c>
      <c r="AN20" s="167">
        <v>32.370593</v>
      </c>
      <c r="AO20" s="155">
        <f t="shared" si="28"/>
        <v>26.347701800000003</v>
      </c>
      <c r="AP20" s="157">
        <f t="shared" si="29"/>
        <v>1.4371649076656392E-2</v>
      </c>
      <c r="AQ20" s="148">
        <v>20.054306999999998</v>
      </c>
      <c r="AR20" s="167">
        <v>19.093363216900002</v>
      </c>
      <c r="AS20" s="156">
        <v>43.249946999999999</v>
      </c>
      <c r="AT20" s="167">
        <v>37.095714344699999</v>
      </c>
      <c r="AU20" s="156">
        <v>36.104306999999999</v>
      </c>
      <c r="AV20" s="167">
        <f t="shared" si="30"/>
        <v>29.86543542195</v>
      </c>
      <c r="AW20" s="107"/>
    </row>
    <row r="21" spans="2:49" x14ac:dyDescent="0.2">
      <c r="B21" s="107"/>
      <c r="C21" s="168" t="s">
        <v>54</v>
      </c>
      <c r="D21" s="169" t="s">
        <v>25</v>
      </c>
      <c r="E21" s="156">
        <f t="shared" si="13"/>
        <v>36.351753069446602</v>
      </c>
      <c r="F21" s="170">
        <f t="shared" si="7"/>
        <v>-0.40209519538983662</v>
      </c>
      <c r="G21" s="160">
        <f t="shared" si="14"/>
        <v>60.798563231396194</v>
      </c>
      <c r="H21" s="150">
        <f t="shared" si="15"/>
        <v>29.702533104186603</v>
      </c>
      <c r="I21" s="170">
        <f t="shared" si="21"/>
        <v>-0.46843885050656986</v>
      </c>
      <c r="J21" s="160">
        <f t="shared" si="22"/>
        <v>55.877923231396196</v>
      </c>
      <c r="K21" s="156">
        <f t="shared" si="16"/>
        <v>8.263018233987296</v>
      </c>
      <c r="L21" s="170">
        <f t="shared" si="23"/>
        <v>-0.60595882814429847</v>
      </c>
      <c r="M21" s="170">
        <f t="shared" si="24"/>
        <v>-0.63732627167984424</v>
      </c>
      <c r="N21" s="155">
        <f t="shared" si="17"/>
        <v>0.37474217019930406</v>
      </c>
      <c r="O21" s="157">
        <f t="shared" si="18"/>
        <v>-0.49</v>
      </c>
      <c r="P21" s="156">
        <v>21.064772700000002</v>
      </c>
      <c r="Q21" s="158">
        <f t="shared" si="8"/>
        <v>-0.55000000000000004</v>
      </c>
      <c r="R21" s="156">
        <v>11.231830400000003</v>
      </c>
      <c r="S21" s="158">
        <f t="shared" si="25"/>
        <v>-0.6</v>
      </c>
      <c r="T21" s="156">
        <v>17.3256791817</v>
      </c>
      <c r="U21" s="158">
        <f t="shared" si="26"/>
        <v>-7.5027951922558511E-2</v>
      </c>
      <c r="V21" s="156">
        <v>2.2536191161486925</v>
      </c>
      <c r="W21" s="157">
        <f t="shared" si="27"/>
        <v>0.21659327101377457</v>
      </c>
      <c r="X21" s="159">
        <v>6.6492199652600004</v>
      </c>
      <c r="Y21" s="148">
        <v>55.468299999999999</v>
      </c>
      <c r="Z21" s="150">
        <v>1.08175</v>
      </c>
      <c r="AA21" s="150">
        <f t="shared" si="19"/>
        <v>0.40962323139619972</v>
      </c>
      <c r="AB21" s="150">
        <v>5.7360000000000001E-2</v>
      </c>
      <c r="AC21" s="160">
        <v>4.9206399999999997</v>
      </c>
      <c r="AD21" s="148">
        <v>22.783614</v>
      </c>
      <c r="AE21" s="150">
        <f t="shared" si="20"/>
        <v>0.73478856901824319</v>
      </c>
      <c r="AF21" s="149">
        <v>2.1933987134872931E-2</v>
      </c>
      <c r="AG21" s="160">
        <v>46.810606000000007</v>
      </c>
      <c r="AH21" s="150">
        <v>28.079576000000007</v>
      </c>
      <c r="AI21" s="160">
        <v>18.731030000000001</v>
      </c>
      <c r="AJ21" s="155">
        <v>19.971011000000001</v>
      </c>
      <c r="AK21" s="155">
        <v>20.137250999999999</v>
      </c>
      <c r="AL21" s="155">
        <v>21.226823</v>
      </c>
      <c r="AM21" s="155">
        <v>21.763017000000001</v>
      </c>
      <c r="AN21" s="167">
        <v>21.751579</v>
      </c>
      <c r="AO21" s="155">
        <f t="shared" si="28"/>
        <v>20.969936199999999</v>
      </c>
      <c r="AP21" s="157">
        <f t="shared" si="29"/>
        <v>1.1438286591898252E-2</v>
      </c>
      <c r="AQ21" s="148">
        <v>15.515457</v>
      </c>
      <c r="AR21" s="167">
        <v>13.0084490979</v>
      </c>
      <c r="AS21" s="156">
        <v>45.378559000000003</v>
      </c>
      <c r="AT21" s="167">
        <v>33.647875032900004</v>
      </c>
      <c r="AU21" s="156">
        <v>25.425489000000002</v>
      </c>
      <c r="AV21" s="167">
        <f t="shared" si="30"/>
        <v>16.322195851200004</v>
      </c>
      <c r="AW21" s="107"/>
    </row>
    <row r="22" spans="2:49" x14ac:dyDescent="0.2">
      <c r="B22" s="107"/>
      <c r="C22" s="168" t="s">
        <v>55</v>
      </c>
      <c r="D22" s="169" t="s">
        <v>26</v>
      </c>
      <c r="E22" s="156">
        <f t="shared" si="13"/>
        <v>262.95577856119752</v>
      </c>
      <c r="F22" s="170">
        <f t="shared" si="7"/>
        <v>-0.48965491724517363</v>
      </c>
      <c r="G22" s="160">
        <f t="shared" si="14"/>
        <v>515.2509300996312</v>
      </c>
      <c r="H22" s="150">
        <f t="shared" si="15"/>
        <v>286.38449196469753</v>
      </c>
      <c r="I22" s="170">
        <f t="shared" si="21"/>
        <v>-0.44799400410827173</v>
      </c>
      <c r="J22" s="160">
        <f t="shared" si="22"/>
        <v>518.80685009963122</v>
      </c>
      <c r="K22" s="156">
        <f t="shared" si="16"/>
        <v>79.534677642420661</v>
      </c>
      <c r="L22" s="170">
        <f t="shared" si="23"/>
        <v>-0.60595882814429847</v>
      </c>
      <c r="M22" s="170">
        <f t="shared" si="24"/>
        <v>-0.67868690628173234</v>
      </c>
      <c r="N22" s="155">
        <f t="shared" si="17"/>
        <v>2.5205014236001269</v>
      </c>
      <c r="O22" s="157">
        <f t="shared" si="18"/>
        <v>-0.49</v>
      </c>
      <c r="P22" s="156">
        <v>204.32931289867673</v>
      </c>
      <c r="Q22" s="158">
        <f t="shared" si="8"/>
        <v>-0.39212124937749926</v>
      </c>
      <c r="R22" s="156">
        <v>166.46962430043237</v>
      </c>
      <c r="S22" s="158">
        <f t="shared" si="25"/>
        <v>-0.45257387801205839</v>
      </c>
      <c r="T22" s="156">
        <v>30.042405991399999</v>
      </c>
      <c r="U22" s="158">
        <f t="shared" si="26"/>
        <v>-6.2342196733816357E-2</v>
      </c>
      <c r="V22" s="156">
        <v>7.8475744858086438</v>
      </c>
      <c r="W22" s="157">
        <f t="shared" si="27"/>
        <v>0.21659327101377457</v>
      </c>
      <c r="X22" s="159">
        <v>-23.428713403500002</v>
      </c>
      <c r="Y22" s="148">
        <v>516.05174</v>
      </c>
      <c r="Z22" s="150">
        <v>4.3212299999999999</v>
      </c>
      <c r="AA22" s="150">
        <f t="shared" si="19"/>
        <v>2.7551100996311702</v>
      </c>
      <c r="AB22" s="150">
        <v>4.4977099999999997</v>
      </c>
      <c r="AC22" s="160">
        <v>-3.55592</v>
      </c>
      <c r="AD22" s="148">
        <v>247.530148</v>
      </c>
      <c r="AE22" s="150">
        <f t="shared" si="20"/>
        <v>4.942159654117896</v>
      </c>
      <c r="AF22" s="149">
        <v>0.14752715385426554</v>
      </c>
      <c r="AG22" s="160">
        <v>336.13498199999992</v>
      </c>
      <c r="AH22" s="150">
        <v>304.0951419999999</v>
      </c>
      <c r="AI22" s="160">
        <v>32.039839999999998</v>
      </c>
      <c r="AJ22" s="155">
        <v>212.19989000000001</v>
      </c>
      <c r="AK22" s="155">
        <v>209.006956</v>
      </c>
      <c r="AL22" s="155">
        <v>199.97142700000001</v>
      </c>
      <c r="AM22" s="155">
        <v>195.32806299999999</v>
      </c>
      <c r="AN22" s="167">
        <v>192.711524</v>
      </c>
      <c r="AO22" s="155">
        <f t="shared" si="28"/>
        <v>201.84357199999999</v>
      </c>
      <c r="AP22" s="157">
        <f t="shared" si="29"/>
        <v>0.11009783726802418</v>
      </c>
      <c r="AQ22" s="148">
        <v>146.48204799999999</v>
      </c>
      <c r="AR22" s="167">
        <v>109.27517430499999</v>
      </c>
      <c r="AS22" s="156">
        <v>278.72972900000002</v>
      </c>
      <c r="AT22" s="167">
        <v>215.52192894799998</v>
      </c>
      <c r="AU22" s="156">
        <v>248.54314900000003</v>
      </c>
      <c r="AV22" s="167">
        <f t="shared" si="30"/>
        <v>185.47952295659999</v>
      </c>
      <c r="AW22" s="107"/>
    </row>
    <row r="23" spans="2:49" x14ac:dyDescent="0.2">
      <c r="B23" s="107"/>
      <c r="C23" s="168" t="s">
        <v>56</v>
      </c>
      <c r="D23" s="169" t="s">
        <v>27</v>
      </c>
      <c r="E23" s="156">
        <f t="shared" si="13"/>
        <v>12.601989763933624</v>
      </c>
      <c r="F23" s="170">
        <f t="shared" si="7"/>
        <v>-0.2231900867338743</v>
      </c>
      <c r="G23" s="160">
        <f t="shared" si="14"/>
        <v>16.222745807849048</v>
      </c>
      <c r="H23" s="150">
        <f t="shared" si="15"/>
        <v>8.3012515808536218</v>
      </c>
      <c r="I23" s="170">
        <f t="shared" si="21"/>
        <v>-0.68593298452677964</v>
      </c>
      <c r="J23" s="160">
        <f t="shared" si="22"/>
        <v>26.431465807849047</v>
      </c>
      <c r="K23" s="156">
        <f t="shared" si="16"/>
        <v>1.8095637848022501</v>
      </c>
      <c r="L23" s="170">
        <f t="shared" si="23"/>
        <v>-0.60595882814429847</v>
      </c>
      <c r="M23" s="170">
        <f t="shared" si="24"/>
        <v>-0.37091385324288639</v>
      </c>
      <c r="N23" s="155">
        <f t="shared" si="17"/>
        <v>9.3685542549826015E-2</v>
      </c>
      <c r="O23" s="157">
        <f t="shared" si="18"/>
        <v>-0.49</v>
      </c>
      <c r="P23" s="156">
        <v>6.3980022535015451</v>
      </c>
      <c r="Q23" s="158">
        <f t="shared" si="8"/>
        <v>-0.25107933809605831</v>
      </c>
      <c r="R23" s="156">
        <v>4.3289107073152788</v>
      </c>
      <c r="S23" s="158">
        <f t="shared" si="25"/>
        <v>-0.30385838181843217</v>
      </c>
      <c r="T23" s="156">
        <v>3.0097127006300002</v>
      </c>
      <c r="U23" s="158">
        <f t="shared" si="26"/>
        <v>0.29476182309111953</v>
      </c>
      <c r="V23" s="156">
        <v>8.8638242842589395E-5</v>
      </c>
      <c r="W23" s="157">
        <f t="shared" si="27"/>
        <v>0.21659327101377457</v>
      </c>
      <c r="X23" s="159">
        <v>4.3007381830800009</v>
      </c>
      <c r="Y23" s="148">
        <v>26.329059999999998</v>
      </c>
      <c r="Z23" s="150">
        <v>0.22301000000000001</v>
      </c>
      <c r="AA23" s="150">
        <f t="shared" si="19"/>
        <v>0.10240580784904993</v>
      </c>
      <c r="AB23" s="150">
        <v>1.5714399999999999</v>
      </c>
      <c r="AC23" s="160">
        <v>-10.20872</v>
      </c>
      <c r="AD23" s="148">
        <v>2.8764959999999999</v>
      </c>
      <c r="AE23" s="150">
        <f t="shared" si="20"/>
        <v>0.1836971422545608</v>
      </c>
      <c r="AF23" s="149">
        <v>5.4834967837182327E-3</v>
      </c>
      <c r="AG23" s="160">
        <v>8.5429639999999996</v>
      </c>
      <c r="AH23" s="150">
        <v>6.2184339999999994</v>
      </c>
      <c r="AI23" s="160">
        <v>2.3245300000000002</v>
      </c>
      <c r="AJ23" s="155">
        <v>3.727535</v>
      </c>
      <c r="AK23" s="155">
        <v>4.859121</v>
      </c>
      <c r="AL23" s="155">
        <v>4.7616909999999999</v>
      </c>
      <c r="AM23" s="155">
        <v>4.6216150000000003</v>
      </c>
      <c r="AN23" s="167">
        <v>4.9916460000000002</v>
      </c>
      <c r="AO23" s="155">
        <f t="shared" si="28"/>
        <v>4.5923216</v>
      </c>
      <c r="AP23" s="174">
        <f t="shared" si="29"/>
        <v>2.5049332569244882E-3</v>
      </c>
      <c r="AQ23" s="148">
        <v>2.6126320000000001</v>
      </c>
      <c r="AR23" s="167">
        <v>2.4904798732600004</v>
      </c>
      <c r="AS23" s="156">
        <v>9.1269019999999994</v>
      </c>
      <c r="AT23" s="167">
        <v>7.7506033599000004</v>
      </c>
      <c r="AU23" s="156">
        <v>6.5175019999999995</v>
      </c>
      <c r="AV23" s="167">
        <f t="shared" si="30"/>
        <v>4.7408906592700006</v>
      </c>
      <c r="AW23" s="107"/>
    </row>
    <row r="24" spans="2:49" x14ac:dyDescent="0.2">
      <c r="B24" s="107"/>
      <c r="C24" s="168" t="s">
        <v>57</v>
      </c>
      <c r="D24" s="169" t="s">
        <v>28</v>
      </c>
      <c r="E24" s="156">
        <f t="shared" si="13"/>
        <v>7.8298952151456369</v>
      </c>
      <c r="F24" s="170">
        <f t="shared" si="7"/>
        <v>-0.81572972008417755</v>
      </c>
      <c r="G24" s="160">
        <f t="shared" si="14"/>
        <v>42.491362246383162</v>
      </c>
      <c r="H24" s="150">
        <f t="shared" si="15"/>
        <v>11.765973943485637</v>
      </c>
      <c r="I24" s="170">
        <f t="shared" si="21"/>
        <v>-0.75523047011750699</v>
      </c>
      <c r="J24" s="160">
        <f t="shared" si="22"/>
        <v>48.069602246383162</v>
      </c>
      <c r="K24" s="156">
        <f t="shared" si="16"/>
        <v>3.3866234185345747</v>
      </c>
      <c r="L24" s="170">
        <f t="shared" si="23"/>
        <v>-0.60595882814429847</v>
      </c>
      <c r="M24" s="170">
        <f t="shared" si="24"/>
        <v>-0.70628187668377007</v>
      </c>
      <c r="N24" s="155">
        <f t="shared" si="17"/>
        <v>4.8644416323948121E-2</v>
      </c>
      <c r="O24" s="157">
        <f t="shared" si="18"/>
        <v>-0.48999999999999988</v>
      </c>
      <c r="P24" s="156">
        <v>8.3307061086271137</v>
      </c>
      <c r="Q24" s="158">
        <f t="shared" si="8"/>
        <v>-0.26065589363265551</v>
      </c>
      <c r="R24" s="156">
        <v>4.8869029741203116</v>
      </c>
      <c r="S24" s="158">
        <f t="shared" si="25"/>
        <v>-0.31395596342032217</v>
      </c>
      <c r="T24" s="156">
        <v>3.7559749795799999</v>
      </c>
      <c r="U24" s="158">
        <f t="shared" si="26"/>
        <v>-9.3720673107501873E-2</v>
      </c>
      <c r="V24" s="156">
        <v>5.9197958340926275E-2</v>
      </c>
      <c r="W24" s="157">
        <f t="shared" si="27"/>
        <v>0.21659327101377457</v>
      </c>
      <c r="X24" s="159">
        <v>-3.9360787283400001</v>
      </c>
      <c r="Y24" s="148">
        <v>48.01643</v>
      </c>
      <c r="Z24" s="150">
        <v>0.40227000000000002</v>
      </c>
      <c r="AA24" s="150">
        <f t="shared" si="19"/>
        <v>5.317224638316053E-2</v>
      </c>
      <c r="AB24" s="150">
        <v>0.30518000000000001</v>
      </c>
      <c r="AC24" s="160">
        <v>-5.5782400000000001</v>
      </c>
      <c r="AD24" s="148">
        <v>11.530182</v>
      </c>
      <c r="AE24" s="150">
        <f t="shared" si="20"/>
        <v>9.5381208478329635E-2</v>
      </c>
      <c r="AF24" s="149">
        <v>2.8472002530844668E-3</v>
      </c>
      <c r="AG24" s="160">
        <v>11.267697999999999</v>
      </c>
      <c r="AH24" s="150">
        <v>7.1233079999999998</v>
      </c>
      <c r="AI24" s="160">
        <v>4.1443899999999996</v>
      </c>
      <c r="AJ24" s="155">
        <v>7.5096360000000004</v>
      </c>
      <c r="AK24" s="155">
        <v>7.5683160000000003</v>
      </c>
      <c r="AL24" s="155">
        <v>8.1554699999999993</v>
      </c>
      <c r="AM24" s="155">
        <v>8.8872679999999988</v>
      </c>
      <c r="AN24" s="167">
        <v>10.852274000000001</v>
      </c>
      <c r="AO24" s="155">
        <f t="shared" si="28"/>
        <v>8.5945927999999991</v>
      </c>
      <c r="AP24" s="174">
        <f t="shared" si="29"/>
        <v>4.688016913807551E-3</v>
      </c>
      <c r="AQ24" s="148">
        <v>5.9529389999999998</v>
      </c>
      <c r="AR24" s="167">
        <v>5.8772877183700007</v>
      </c>
      <c r="AS24" s="156">
        <v>14.283073999999999</v>
      </c>
      <c r="AT24" s="167">
        <v>10.041941498366</v>
      </c>
      <c r="AU24" s="156">
        <v>10.002413999999998</v>
      </c>
      <c r="AV24" s="167">
        <f t="shared" si="30"/>
        <v>6.285966518786001</v>
      </c>
      <c r="AW24" s="107"/>
    </row>
    <row r="25" spans="2:49" x14ac:dyDescent="0.2">
      <c r="B25" s="107"/>
      <c r="C25" s="168" t="s">
        <v>58</v>
      </c>
      <c r="D25" s="169" t="s">
        <v>29</v>
      </c>
      <c r="E25" s="156">
        <f t="shared" si="13"/>
        <v>5.1580218153533108</v>
      </c>
      <c r="F25" s="170">
        <f t="shared" si="7"/>
        <v>-0.59964642527732281</v>
      </c>
      <c r="G25" s="160">
        <f t="shared" si="14"/>
        <v>12.883666191631347</v>
      </c>
      <c r="H25" s="150">
        <f t="shared" si="15"/>
        <v>5.5586391144783107</v>
      </c>
      <c r="I25" s="170">
        <f t="shared" si="21"/>
        <v>-0.56513392842602372</v>
      </c>
      <c r="J25" s="160">
        <f t="shared" si="22"/>
        <v>12.782416191631347</v>
      </c>
      <c r="K25" s="156">
        <f t="shared" si="16"/>
        <v>0.9804899684485735</v>
      </c>
      <c r="L25" s="170">
        <f t="shared" si="23"/>
        <v>-0.60595882814429847</v>
      </c>
      <c r="M25" s="170">
        <f t="shared" si="24"/>
        <v>-0.66409175426798883</v>
      </c>
      <c r="N25" s="155">
        <f t="shared" si="17"/>
        <v>3.7834546029737424E-2</v>
      </c>
      <c r="O25" s="157">
        <f t="shared" si="18"/>
        <v>-0.49</v>
      </c>
      <c r="P25" s="156">
        <v>4.5403145999999994</v>
      </c>
      <c r="Q25" s="158">
        <f t="shared" si="8"/>
        <v>-0.55000000000000004</v>
      </c>
      <c r="R25" s="156">
        <v>3.7842751999999997</v>
      </c>
      <c r="S25" s="158">
        <f t="shared" si="25"/>
        <v>-0.6</v>
      </c>
      <c r="T25" s="156">
        <v>0.51495593371999993</v>
      </c>
      <c r="U25" s="158">
        <f t="shared" si="26"/>
        <v>-0.18117994320241704</v>
      </c>
      <c r="V25" s="156">
        <v>1.4678497286854642</v>
      </c>
      <c r="W25" s="157">
        <f t="shared" si="27"/>
        <v>0.21659327101377457</v>
      </c>
      <c r="X25" s="159">
        <v>-0.40061729912499999</v>
      </c>
      <c r="Y25" s="148">
        <v>12.741059999999999</v>
      </c>
      <c r="Z25" s="150">
        <v>0.38945000000000002</v>
      </c>
      <c r="AA25" s="150">
        <f t="shared" si="19"/>
        <v>4.1356191631347079E-2</v>
      </c>
      <c r="AB25" s="150">
        <v>9.0000000000000006E-5</v>
      </c>
      <c r="AC25" s="160">
        <v>0.10125000000000001</v>
      </c>
      <c r="AD25" s="148">
        <v>2.9189219999999998</v>
      </c>
      <c r="AE25" s="150">
        <f t="shared" si="20"/>
        <v>7.418538437203416E-2</v>
      </c>
      <c r="AF25" s="149">
        <v>2.2144890857323631E-3</v>
      </c>
      <c r="AG25" s="160">
        <v>10.089587999999999</v>
      </c>
      <c r="AH25" s="150">
        <v>9.4606879999999993</v>
      </c>
      <c r="AI25" s="160">
        <v>0.62890000000000001</v>
      </c>
      <c r="AJ25" s="155">
        <v>2.488229</v>
      </c>
      <c r="AK25" s="155">
        <v>2.488229</v>
      </c>
      <c r="AL25" s="155">
        <v>2.4884330000000001</v>
      </c>
      <c r="AM25" s="155">
        <v>2.488229</v>
      </c>
      <c r="AN25" s="167">
        <v>2.4883459999999999</v>
      </c>
      <c r="AO25" s="155">
        <f t="shared" si="28"/>
        <v>2.4882932000000002</v>
      </c>
      <c r="AP25" s="174">
        <f t="shared" si="29"/>
        <v>1.3572673981846256E-3</v>
      </c>
      <c r="AQ25" s="148">
        <v>1.468882</v>
      </c>
      <c r="AR25" s="167">
        <v>1.0740571084999999</v>
      </c>
      <c r="AS25" s="156">
        <v>9.0755219999999994</v>
      </c>
      <c r="AT25" s="167">
        <v>4.72646081153</v>
      </c>
      <c r="AU25" s="156">
        <v>8.3850819999999988</v>
      </c>
      <c r="AV25" s="167">
        <f t="shared" si="30"/>
        <v>4.2115048778100004</v>
      </c>
      <c r="AW25" s="107"/>
    </row>
    <row r="26" spans="2:49" x14ac:dyDescent="0.2">
      <c r="B26" s="107"/>
      <c r="C26" s="168" t="s">
        <v>59</v>
      </c>
      <c r="D26" s="169" t="s">
        <v>30</v>
      </c>
      <c r="E26" s="156">
        <f t="shared" si="13"/>
        <v>1.6058470686162829</v>
      </c>
      <c r="F26" s="170">
        <f t="shared" si="7"/>
        <v>-0.40135815637389871</v>
      </c>
      <c r="G26" s="160">
        <f t="shared" si="14"/>
        <v>2.6824838352249567</v>
      </c>
      <c r="H26" s="150">
        <f t="shared" si="15"/>
        <v>1.6052884211314018</v>
      </c>
      <c r="I26" s="170">
        <f t="shared" si="21"/>
        <v>-0.40071747175918981</v>
      </c>
      <c r="J26" s="160">
        <f t="shared" si="22"/>
        <v>2.6786838352249567</v>
      </c>
      <c r="K26" s="156">
        <f t="shared" si="16"/>
        <v>0.8444542677982515</v>
      </c>
      <c r="L26" s="170">
        <f t="shared" si="23"/>
        <v>-0.60595882814429847</v>
      </c>
      <c r="M26" s="170">
        <f t="shared" si="24"/>
        <v>-0.57161656779668035</v>
      </c>
      <c r="N26" s="155">
        <f t="shared" si="17"/>
        <v>9.9090477696931356E-2</v>
      </c>
      <c r="O26" s="157">
        <f t="shared" si="18"/>
        <v>-0.49</v>
      </c>
      <c r="P26" s="156">
        <v>0.66174367563621894</v>
      </c>
      <c r="Q26" s="158">
        <f t="shared" si="8"/>
        <v>-0.33884607366607089</v>
      </c>
      <c r="R26" s="156">
        <v>0.5583310305955892</v>
      </c>
      <c r="S26" s="158">
        <f t="shared" si="25"/>
        <v>-0.3964001909232745</v>
      </c>
      <c r="T26" s="156">
        <v>6.3013407737200003E-2</v>
      </c>
      <c r="U26" s="158">
        <f t="shared" si="26"/>
        <v>-0.1696744269706153</v>
      </c>
      <c r="V26" s="156">
        <v>8.9900093691170108E-2</v>
      </c>
      <c r="W26" s="157">
        <f t="shared" si="27"/>
        <v>0.21659327101377457</v>
      </c>
      <c r="X26" s="159">
        <v>5.5864748488100005E-4</v>
      </c>
      <c r="Y26" s="148">
        <v>2.57037</v>
      </c>
      <c r="Z26" s="150">
        <v>0.19814000000000001</v>
      </c>
      <c r="AA26" s="150">
        <f t="shared" si="19"/>
        <v>0.10831383522495665</v>
      </c>
      <c r="AB26" s="150">
        <v>0.89988999999999997</v>
      </c>
      <c r="AC26" s="160">
        <v>3.8E-3</v>
      </c>
      <c r="AD26" s="148">
        <v>1.971258</v>
      </c>
      <c r="AE26" s="150">
        <f t="shared" si="20"/>
        <v>0.19429505430770852</v>
      </c>
      <c r="AF26" s="149">
        <v>5.7998523673942846E-3</v>
      </c>
      <c r="AG26" s="160">
        <v>1.0008919999999999</v>
      </c>
      <c r="AH26" s="150">
        <v>0.92500199999999988</v>
      </c>
      <c r="AI26" s="160">
        <v>7.5889999999999999E-2</v>
      </c>
      <c r="AJ26" s="155">
        <v>2.107837</v>
      </c>
      <c r="AK26" s="155">
        <v>2.1214529999999998</v>
      </c>
      <c r="AL26" s="155">
        <v>2.1593599999999999</v>
      </c>
      <c r="AM26" s="155">
        <v>2.168005</v>
      </c>
      <c r="AN26" s="167">
        <v>2.1586500000000002</v>
      </c>
      <c r="AO26" s="155">
        <f t="shared" si="28"/>
        <v>2.1430609999999999</v>
      </c>
      <c r="AP26" s="174">
        <f t="shared" si="29"/>
        <v>1.1689566276277014E-3</v>
      </c>
      <c r="AQ26" s="148">
        <v>0.69802799999999998</v>
      </c>
      <c r="AR26" s="167">
        <v>1.0714501680499999</v>
      </c>
      <c r="AS26" s="156">
        <v>1.3833740000000001</v>
      </c>
      <c r="AT26" s="167">
        <v>1.5922911610300001</v>
      </c>
      <c r="AU26" s="156">
        <v>1.317914</v>
      </c>
      <c r="AV26" s="167">
        <f t="shared" si="30"/>
        <v>1.5292777532928001</v>
      </c>
      <c r="AW26" s="107"/>
    </row>
    <row r="27" spans="2:49" x14ac:dyDescent="0.2">
      <c r="B27" s="107"/>
      <c r="C27" s="168" t="s">
        <v>60</v>
      </c>
      <c r="D27" s="169" t="s">
        <v>31</v>
      </c>
      <c r="E27" s="156">
        <f t="shared" si="13"/>
        <v>105.98328460952681</v>
      </c>
      <c r="F27" s="170">
        <f t="shared" si="7"/>
        <v>-0.53689332610611751</v>
      </c>
      <c r="G27" s="160">
        <f t="shared" si="14"/>
        <v>228.8528552577329</v>
      </c>
      <c r="H27" s="150">
        <f t="shared" si="15"/>
        <v>100.38328460952681</v>
      </c>
      <c r="I27" s="170">
        <f t="shared" si="21"/>
        <v>-0.54855737931888315</v>
      </c>
      <c r="J27" s="160">
        <f t="shared" si="22"/>
        <v>222.36111525773291</v>
      </c>
      <c r="K27" s="156">
        <f t="shared" si="16"/>
        <v>34.45994768259942</v>
      </c>
      <c r="L27" s="170">
        <f t="shared" si="23"/>
        <v>-0.60595882814429847</v>
      </c>
      <c r="M27" s="170">
        <f t="shared" si="24"/>
        <v>-0.6234812229156208</v>
      </c>
      <c r="N27" s="155">
        <f t="shared" si="17"/>
        <v>0.64318728250553625</v>
      </c>
      <c r="O27" s="157">
        <f t="shared" si="18"/>
        <v>-0.49</v>
      </c>
      <c r="P27" s="156">
        <v>65.280149644421854</v>
      </c>
      <c r="Q27" s="158">
        <f t="shared" si="8"/>
        <v>-0.46969097405447224</v>
      </c>
      <c r="R27" s="156">
        <v>49.703047998609463</v>
      </c>
      <c r="S27" s="158">
        <f t="shared" si="25"/>
        <v>-0.5254907673697562</v>
      </c>
      <c r="T27" s="171">
        <v>17.899999999999999</v>
      </c>
      <c r="U27" s="158">
        <f t="shared" si="26"/>
        <v>-2.4634782940372024E-2</v>
      </c>
      <c r="V27" s="156">
        <v>11.913475573820719</v>
      </c>
      <c r="W27" s="157">
        <f t="shared" si="27"/>
        <v>0.21659327101377457</v>
      </c>
      <c r="X27" s="171">
        <v>5.6</v>
      </c>
      <c r="Y27" s="148">
        <v>221.65806000000001</v>
      </c>
      <c r="Z27" s="150">
        <v>4.6435399999999998</v>
      </c>
      <c r="AA27" s="150">
        <f t="shared" si="19"/>
        <v>0.70305525773290045</v>
      </c>
      <c r="AB27" s="150">
        <v>35.29665</v>
      </c>
      <c r="AC27" s="160">
        <v>6.4917400000000001</v>
      </c>
      <c r="AD27" s="148">
        <v>91.522520999999998</v>
      </c>
      <c r="AE27" s="150">
        <f t="shared" si="20"/>
        <v>1.2611515343245809</v>
      </c>
      <c r="AF27" s="149">
        <v>3.7646314457450175E-2</v>
      </c>
      <c r="AG27" s="160">
        <v>123.098319</v>
      </c>
      <c r="AH27" s="150">
        <v>104.746219</v>
      </c>
      <c r="AI27" s="160">
        <v>18.3521</v>
      </c>
      <c r="AJ27" s="155">
        <v>76.756732</v>
      </c>
      <c r="AK27" s="155">
        <v>83.83417</v>
      </c>
      <c r="AL27" s="155">
        <v>92.843281000000005</v>
      </c>
      <c r="AM27" s="155">
        <v>92.831672999999995</v>
      </c>
      <c r="AN27" s="167">
        <v>90.997432000000003</v>
      </c>
      <c r="AO27" s="155">
        <f t="shared" si="28"/>
        <v>87.452657599999995</v>
      </c>
      <c r="AP27" s="157">
        <f t="shared" si="29"/>
        <v>4.770203167580208E-2</v>
      </c>
      <c r="AQ27" s="148">
        <v>87.413625999999994</v>
      </c>
      <c r="AR27" s="167">
        <v>56</v>
      </c>
      <c r="AS27" s="156">
        <v>99.731983999999997</v>
      </c>
      <c r="AT27" s="167">
        <v>88.3</v>
      </c>
      <c r="AU27" s="156">
        <v>81.497433999999998</v>
      </c>
      <c r="AV27" s="167">
        <f t="shared" si="30"/>
        <v>70.400000000000006</v>
      </c>
      <c r="AW27" s="107"/>
    </row>
    <row r="28" spans="2:49" x14ac:dyDescent="0.2">
      <c r="B28" s="107"/>
      <c r="C28" s="168" t="s">
        <v>61</v>
      </c>
      <c r="D28" s="169" t="s">
        <v>32</v>
      </c>
      <c r="E28" s="156">
        <f t="shared" si="13"/>
        <v>196.3233290736118</v>
      </c>
      <c r="F28" s="170">
        <f t="shared" si="7"/>
        <v>-0.55691995284243156</v>
      </c>
      <c r="G28" s="160">
        <f>Y28+AA28+AC28</f>
        <v>443.0877227107344</v>
      </c>
      <c r="H28" s="150">
        <f t="shared" si="15"/>
        <v>218.01625900661179</v>
      </c>
      <c r="I28" s="170">
        <f t="shared" si="21"/>
        <v>-0.54152171734040822</v>
      </c>
      <c r="J28" s="160">
        <f t="shared" si="22"/>
        <v>475.52145271073437</v>
      </c>
      <c r="K28" s="156">
        <f t="shared" si="16"/>
        <v>81.085524632894092</v>
      </c>
      <c r="L28" s="170">
        <f t="shared" si="23"/>
        <v>-0.60595882814429847</v>
      </c>
      <c r="M28" s="170">
        <f t="shared" si="24"/>
        <v>-0.63363369137042747</v>
      </c>
      <c r="N28" s="155">
        <f t="shared" si="17"/>
        <v>0.40356849098386594</v>
      </c>
      <c r="O28" s="157">
        <f t="shared" si="18"/>
        <v>-0.49</v>
      </c>
      <c r="P28" s="156">
        <v>136.52716588273381</v>
      </c>
      <c r="Q28" s="158">
        <f t="shared" si="8"/>
        <v>-0.25418234341005008</v>
      </c>
      <c r="R28" s="156">
        <v>105.56400664371134</v>
      </c>
      <c r="S28" s="158">
        <f t="shared" si="25"/>
        <v>-0.3071302105306859</v>
      </c>
      <c r="T28" s="156">
        <v>32.880912535600004</v>
      </c>
      <c r="U28" s="158">
        <f t="shared" si="26"/>
        <v>7.1060777937281605E-2</v>
      </c>
      <c r="V28" s="156">
        <v>0.25107958658880264</v>
      </c>
      <c r="W28" s="157">
        <f t="shared" si="27"/>
        <v>0.21659327101377457</v>
      </c>
      <c r="X28" s="159">
        <v>-21.692929932999998</v>
      </c>
      <c r="Y28" s="148">
        <v>475.08031999999997</v>
      </c>
      <c r="Z28" s="150">
        <v>0.64298</v>
      </c>
      <c r="AA28" s="150">
        <f t="shared" si="19"/>
        <v>0.44113271073436894</v>
      </c>
      <c r="AB28" s="150">
        <v>1.2781499999999999</v>
      </c>
      <c r="AC28" s="160">
        <v>-32.433729999999997</v>
      </c>
      <c r="AD28" s="148">
        <v>221.32363899999999</v>
      </c>
      <c r="AE28" s="150">
        <f t="shared" si="20"/>
        <v>0.79131076663503119</v>
      </c>
      <c r="AF28" s="149">
        <v>2.3621216914478542E-2</v>
      </c>
      <c r="AG28" s="160">
        <v>183.05703099999999</v>
      </c>
      <c r="AH28" s="150">
        <v>152.357641</v>
      </c>
      <c r="AI28" s="160">
        <v>30.699390000000001</v>
      </c>
      <c r="AJ28" s="155">
        <v>201.001993</v>
      </c>
      <c r="AK28" s="155">
        <v>202.01504</v>
      </c>
      <c r="AL28" s="155">
        <v>205.64128500000001</v>
      </c>
      <c r="AM28" s="155">
        <v>207.20655400000001</v>
      </c>
      <c r="AN28" s="167">
        <v>213.03173100000001</v>
      </c>
      <c r="AO28" s="155">
        <f t="shared" si="28"/>
        <v>205.77932059999998</v>
      </c>
      <c r="AP28" s="157">
        <f t="shared" si="29"/>
        <v>0.11224463542759426</v>
      </c>
      <c r="AQ28" s="148">
        <v>199.97453899999999</v>
      </c>
      <c r="AR28" s="167">
        <v>169.52507159199999</v>
      </c>
      <c r="AS28" s="156">
        <v>213.03337200000001</v>
      </c>
      <c r="AT28" s="167">
        <v>166.602308886</v>
      </c>
      <c r="AU28" s="156">
        <v>179.91630200000003</v>
      </c>
      <c r="AV28" s="167">
        <f t="shared" si="30"/>
        <v>133.7213963504</v>
      </c>
      <c r="AW28" s="107"/>
    </row>
    <row r="29" spans="2:49" x14ac:dyDescent="0.2">
      <c r="B29" s="107"/>
      <c r="C29" s="168" t="s">
        <v>62</v>
      </c>
      <c r="D29" s="169" t="s">
        <v>33</v>
      </c>
      <c r="E29" s="156">
        <f t="shared" si="13"/>
        <v>38.678248416593291</v>
      </c>
      <c r="F29" s="170">
        <f t="shared" si="7"/>
        <v>-0.35906420714076881</v>
      </c>
      <c r="G29" s="160">
        <f t="shared" si="14"/>
        <v>60.346525888417965</v>
      </c>
      <c r="H29" s="150">
        <f t="shared" si="15"/>
        <v>45.604254012493293</v>
      </c>
      <c r="I29" s="170">
        <f t="shared" si="21"/>
        <v>-0.22963270289180659</v>
      </c>
      <c r="J29" s="160">
        <f t="shared" si="22"/>
        <v>59.198065888417965</v>
      </c>
      <c r="K29" s="156">
        <f t="shared" si="16"/>
        <v>12.566454252365626</v>
      </c>
      <c r="L29" s="170">
        <f t="shared" si="23"/>
        <v>-0.60595882814429847</v>
      </c>
      <c r="M29" s="170">
        <f t="shared" si="24"/>
        <v>-0.67258781415255298</v>
      </c>
      <c r="N29" s="155">
        <f t="shared" si="17"/>
        <v>0.50446061372983231</v>
      </c>
      <c r="O29" s="157">
        <f t="shared" si="18"/>
        <v>-0.49</v>
      </c>
      <c r="P29" s="156">
        <v>32.533339146397836</v>
      </c>
      <c r="Q29" s="158">
        <f t="shared" si="8"/>
        <v>-0.30698096665321184</v>
      </c>
      <c r="R29" s="156">
        <v>25.64925393874319</v>
      </c>
      <c r="S29" s="158">
        <f t="shared" si="25"/>
        <v>-0.36280141763932294</v>
      </c>
      <c r="T29" s="156">
        <v>5.4839110277399996</v>
      </c>
      <c r="U29" s="158">
        <f t="shared" si="26"/>
        <v>-0.18043059061963385</v>
      </c>
      <c r="V29" s="156">
        <v>2.0687335714593549</v>
      </c>
      <c r="W29" s="157">
        <f t="shared" si="27"/>
        <v>0.21659327101377457</v>
      </c>
      <c r="X29" s="159">
        <v>-6.9260055959000004</v>
      </c>
      <c r="Y29" s="148">
        <v>58.646650000000001</v>
      </c>
      <c r="Z29" s="150">
        <v>1.54861</v>
      </c>
      <c r="AA29" s="150">
        <f t="shared" si="19"/>
        <v>0.55141588841796108</v>
      </c>
      <c r="AB29" s="150">
        <v>1.4140600000000001</v>
      </c>
      <c r="AC29" s="160">
        <v>1.14846</v>
      </c>
      <c r="AD29" s="148">
        <v>38.381143999999999</v>
      </c>
      <c r="AE29" s="150">
        <f t="shared" si="20"/>
        <v>0.98913845829378888</v>
      </c>
      <c r="AF29" s="149">
        <v>2.9526521143098176E-2</v>
      </c>
      <c r="AG29" s="160">
        <v>46.944366000000009</v>
      </c>
      <c r="AH29" s="150">
        <v>40.253156000000011</v>
      </c>
      <c r="AI29" s="160">
        <v>6.6912099999999999</v>
      </c>
      <c r="AJ29" s="155">
        <v>30.410183</v>
      </c>
      <c r="AK29" s="155">
        <v>30.771809000000001</v>
      </c>
      <c r="AL29" s="155">
        <v>32.359065999999999</v>
      </c>
      <c r="AM29" s="155">
        <v>32.986535000000003</v>
      </c>
      <c r="AN29" s="167">
        <v>32.928514</v>
      </c>
      <c r="AO29" s="155">
        <f t="shared" si="28"/>
        <v>31.891221399999999</v>
      </c>
      <c r="AP29" s="157">
        <f t="shared" si="29"/>
        <v>1.7395423937383202E-2</v>
      </c>
      <c r="AQ29" s="148">
        <v>26.288812999999998</v>
      </c>
      <c r="AR29" s="167">
        <v>11.6905369065</v>
      </c>
      <c r="AS29" s="156">
        <v>40.571863999999998</v>
      </c>
      <c r="AT29" s="167">
        <v>25.937022827300002</v>
      </c>
      <c r="AU29" s="156">
        <v>33.773103999999996</v>
      </c>
      <c r="AV29" s="167">
        <f t="shared" si="30"/>
        <v>20.453111799560002</v>
      </c>
      <c r="AW29" s="107"/>
    </row>
    <row r="30" spans="2:49" x14ac:dyDescent="0.2">
      <c r="B30" s="107"/>
      <c r="C30" s="168" t="s">
        <v>63</v>
      </c>
      <c r="D30" s="169" t="s">
        <v>34</v>
      </c>
      <c r="E30" s="156">
        <f t="shared" si="13"/>
        <v>81.636240970433505</v>
      </c>
      <c r="F30" s="170">
        <f t="shared" si="7"/>
        <v>-0.64410057813058486</v>
      </c>
      <c r="G30" s="160">
        <f t="shared" si="14"/>
        <v>229.38008873862987</v>
      </c>
      <c r="H30" s="150">
        <f t="shared" si="15"/>
        <v>91.552484079052292</v>
      </c>
      <c r="I30" s="170">
        <f t="shared" si="21"/>
        <v>-0.63127919110550446</v>
      </c>
      <c r="J30" s="160">
        <f t="shared" si="22"/>
        <v>248.29757873862988</v>
      </c>
      <c r="K30" s="156">
        <f t="shared" si="16"/>
        <v>29.266437279751248</v>
      </c>
      <c r="L30" s="170">
        <f t="shared" si="23"/>
        <v>-0.60595882814429847</v>
      </c>
      <c r="M30" s="170">
        <f t="shared" si="24"/>
        <v>-0.59239091191900273</v>
      </c>
      <c r="N30" s="155">
        <f t="shared" si="17"/>
        <v>0.27745333755140777</v>
      </c>
      <c r="O30" s="157">
        <f t="shared" si="18"/>
        <v>-0.49</v>
      </c>
      <c r="P30" s="156">
        <v>62.008593461749633</v>
      </c>
      <c r="Q30" s="158">
        <f t="shared" si="8"/>
        <v>-0.21902317972196061</v>
      </c>
      <c r="R30" s="156">
        <v>42.522829613392304</v>
      </c>
      <c r="S30" s="158">
        <f t="shared" si="25"/>
        <v>-0.2700581627533869</v>
      </c>
      <c r="T30" s="156">
        <v>19.861499999999999</v>
      </c>
      <c r="U30" s="158">
        <f t="shared" si="26"/>
        <v>-6.0640844281054318E-2</v>
      </c>
      <c r="V30" s="156">
        <v>3.1952420672805994E-2</v>
      </c>
      <c r="W30" s="157">
        <f t="shared" si="27"/>
        <v>0.21659327101377457</v>
      </c>
      <c r="X30" s="159">
        <v>-9.9162431086187812</v>
      </c>
      <c r="Y30" s="148">
        <v>247.99430000000001</v>
      </c>
      <c r="Z30" s="150">
        <v>0.79688000000000003</v>
      </c>
      <c r="AA30" s="150">
        <f t="shared" si="19"/>
        <v>0.30327873862987859</v>
      </c>
      <c r="AB30" s="150">
        <v>0</v>
      </c>
      <c r="AC30" s="160">
        <v>-18.917490000000001</v>
      </c>
      <c r="AD30" s="148">
        <v>71.800257000000002</v>
      </c>
      <c r="AE30" s="150">
        <f t="shared" si="20"/>
        <v>0.54402615206158389</v>
      </c>
      <c r="AF30" s="149">
        <v>1.6239586628703995E-2</v>
      </c>
      <c r="AG30" s="160">
        <v>79.398762999999988</v>
      </c>
      <c r="AH30" s="150">
        <v>58.255092999999988</v>
      </c>
      <c r="AI30" s="160">
        <v>21.14367</v>
      </c>
      <c r="AJ30" s="155">
        <v>71.788809999999998</v>
      </c>
      <c r="AK30" s="155">
        <v>73.932376000000005</v>
      </c>
      <c r="AL30" s="155">
        <v>74.989412999999999</v>
      </c>
      <c r="AM30" s="155">
        <v>74.812355999999994</v>
      </c>
      <c r="AN30" s="167">
        <v>75.839726999999996</v>
      </c>
      <c r="AO30" s="155">
        <f t="shared" si="28"/>
        <v>74.272536400000007</v>
      </c>
      <c r="AP30" s="157">
        <f t="shared" si="29"/>
        <v>4.0512786932103056E-2</v>
      </c>
      <c r="AQ30" s="148">
        <v>39.623805999999995</v>
      </c>
      <c r="AR30" s="167">
        <v>42.9462838864196</v>
      </c>
      <c r="AS30" s="156">
        <v>77.639309999999995</v>
      </c>
      <c r="AT30" s="167">
        <v>79.907542494362104</v>
      </c>
      <c r="AU30" s="156">
        <v>57.785279999999993</v>
      </c>
      <c r="AV30" s="167">
        <f t="shared" si="30"/>
        <v>60.046042494362105</v>
      </c>
      <c r="AW30" s="107"/>
    </row>
    <row r="31" spans="2:49" x14ac:dyDescent="0.2">
      <c r="B31" s="107"/>
      <c r="C31" s="168" t="s">
        <v>64</v>
      </c>
      <c r="D31" s="169" t="s">
        <v>35</v>
      </c>
      <c r="E31" s="156">
        <f t="shared" si="13"/>
        <v>24.278683489496252</v>
      </c>
      <c r="F31" s="170">
        <f t="shared" si="7"/>
        <v>-0.61992400514829904</v>
      </c>
      <c r="G31" s="160">
        <f t="shared" si="14"/>
        <v>63.878497506714069</v>
      </c>
      <c r="H31" s="150">
        <f t="shared" si="15"/>
        <v>28.761458142756254</v>
      </c>
      <c r="I31" s="170">
        <f t="shared" si="21"/>
        <v>-0.60897783865598654</v>
      </c>
      <c r="J31" s="160">
        <f t="shared" si="22"/>
        <v>73.554547506714073</v>
      </c>
      <c r="K31" s="156">
        <f t="shared" si="16"/>
        <v>12.823062768808544</v>
      </c>
      <c r="L31" s="170">
        <f t="shared" si="23"/>
        <v>-0.60595882814429847</v>
      </c>
      <c r="M31" s="170">
        <f t="shared" si="24"/>
        <v>-0.55856923260827762</v>
      </c>
      <c r="N31" s="155">
        <f t="shared" si="17"/>
        <v>3.4231255931667197E-2</v>
      </c>
      <c r="O31" s="157">
        <f t="shared" si="18"/>
        <v>-0.4900000000000001</v>
      </c>
      <c r="P31" s="156">
        <v>15.904164118016045</v>
      </c>
      <c r="Q31" s="158">
        <f t="shared" si="8"/>
        <v>-0.2840801018043414</v>
      </c>
      <c r="R31" s="156">
        <v>12.954317983093473</v>
      </c>
      <c r="S31" s="158">
        <f t="shared" si="25"/>
        <v>-0.33865459880852145</v>
      </c>
      <c r="T31" s="156">
        <v>2.4197882110100002</v>
      </c>
      <c r="U31" s="158">
        <f t="shared" si="26"/>
        <v>-7.8940837319863788E-2</v>
      </c>
      <c r="V31" s="156">
        <v>9.8872401711583666E-2</v>
      </c>
      <c r="W31" s="157">
        <f t="shared" si="27"/>
        <v>0.21659327101377457</v>
      </c>
      <c r="X31" s="159">
        <v>-4.4827746532600008</v>
      </c>
      <c r="Y31" s="148">
        <v>73.517129999999995</v>
      </c>
      <c r="Z31" s="150">
        <v>6.7640000000000006E-2</v>
      </c>
      <c r="AA31" s="150">
        <f t="shared" si="19"/>
        <v>3.7417506714075933E-2</v>
      </c>
      <c r="AB31" s="150">
        <v>6.5250000000000002E-2</v>
      </c>
      <c r="AC31" s="160">
        <v>-9.67605</v>
      </c>
      <c r="AD31" s="148">
        <v>29.048864999999999</v>
      </c>
      <c r="AE31" s="150">
        <f t="shared" si="20"/>
        <v>6.7120109669935688E-2</v>
      </c>
      <c r="AF31" s="149">
        <v>2.0035853632816621E-3</v>
      </c>
      <c r="AG31" s="160">
        <v>22.215004999999998</v>
      </c>
      <c r="AH31" s="150">
        <v>19.587824999999999</v>
      </c>
      <c r="AI31" s="160">
        <v>2.6271800000000001</v>
      </c>
      <c r="AJ31" s="155">
        <v>32.166094000000001</v>
      </c>
      <c r="AK31" s="155">
        <v>32.140580999999997</v>
      </c>
      <c r="AL31" s="155">
        <v>32.356122999999997</v>
      </c>
      <c r="AM31" s="155">
        <v>32.617164000000002</v>
      </c>
      <c r="AN31" s="167">
        <v>33.432257999999997</v>
      </c>
      <c r="AO31" s="155">
        <f t="shared" si="28"/>
        <v>32.542444000000003</v>
      </c>
      <c r="AP31" s="157">
        <f t="shared" si="29"/>
        <v>1.7750640599125893E-2</v>
      </c>
      <c r="AQ31" s="148">
        <v>22.193396</v>
      </c>
      <c r="AR31" s="167">
        <v>15.833807561899999</v>
      </c>
      <c r="AS31" s="156">
        <v>21.065066000000002</v>
      </c>
      <c r="AT31" s="167">
        <v>18.185253476000003</v>
      </c>
      <c r="AU31" s="156">
        <v>18.319776000000001</v>
      </c>
      <c r="AV31" s="167">
        <f t="shared" si="30"/>
        <v>15.765465264990002</v>
      </c>
      <c r="AW31" s="107"/>
    </row>
    <row r="32" spans="2:49" x14ac:dyDescent="0.2">
      <c r="B32" s="107"/>
      <c r="C32" s="168" t="s">
        <v>65</v>
      </c>
      <c r="D32" s="169" t="s">
        <v>36</v>
      </c>
      <c r="E32" s="156">
        <f t="shared" si="13"/>
        <v>4.73584599624039</v>
      </c>
      <c r="F32" s="170">
        <f t="shared" si="7"/>
        <v>-0.66823990382165288</v>
      </c>
      <c r="G32" s="160">
        <f t="shared" si="14"/>
        <v>14.274911451962264</v>
      </c>
      <c r="H32" s="150">
        <f t="shared" si="15"/>
        <v>11.15718933879039</v>
      </c>
      <c r="I32" s="170">
        <f t="shared" si="21"/>
        <v>-0.40128388980862595</v>
      </c>
      <c r="J32" s="160">
        <f t="shared" si="22"/>
        <v>18.635191451962264</v>
      </c>
      <c r="K32" s="156">
        <f t="shared" si="16"/>
        <v>3.239632664032555</v>
      </c>
      <c r="L32" s="170">
        <f t="shared" si="23"/>
        <v>-0.60595882814429847</v>
      </c>
      <c r="M32" s="170">
        <f t="shared" si="24"/>
        <v>-0.62984649981523866</v>
      </c>
      <c r="N32" s="155">
        <f t="shared" si="17"/>
        <v>2.3421385637456504E-2</v>
      </c>
      <c r="O32" s="157">
        <f t="shared" si="18"/>
        <v>-0.49</v>
      </c>
      <c r="P32" s="156">
        <v>7.8941352891203787</v>
      </c>
      <c r="Q32" s="158">
        <f t="shared" si="8"/>
        <v>-0.32539753656217074</v>
      </c>
      <c r="R32" s="156">
        <v>6.1587214281062375</v>
      </c>
      <c r="S32" s="158">
        <f t="shared" si="25"/>
        <v>-0.3822199671138139</v>
      </c>
      <c r="T32" s="156">
        <v>1.6946983733100001</v>
      </c>
      <c r="U32" s="158">
        <f t="shared" si="26"/>
        <v>-2.1982829246475322E-2</v>
      </c>
      <c r="V32" s="156">
        <v>2.2136783744563526E-2</v>
      </c>
      <c r="W32" s="157">
        <f t="shared" si="27"/>
        <v>0.21659327101377457</v>
      </c>
      <c r="X32" s="159">
        <v>-6.4213433425500002</v>
      </c>
      <c r="Y32" s="148">
        <v>18.609590000000001</v>
      </c>
      <c r="Z32" s="150">
        <v>4.929E-2</v>
      </c>
      <c r="AA32" s="150">
        <f t="shared" si="19"/>
        <v>2.5601451962262482E-2</v>
      </c>
      <c r="AB32" s="150">
        <v>0</v>
      </c>
      <c r="AC32" s="160">
        <v>-4.3602800000000004</v>
      </c>
      <c r="AD32" s="148">
        <v>8.7521329999999988</v>
      </c>
      <c r="AE32" s="150">
        <f t="shared" si="20"/>
        <v>4.5924285563640199E-2</v>
      </c>
      <c r="AF32" s="149">
        <v>1.3708741959295582E-3</v>
      </c>
      <c r="AG32" s="160">
        <v>11.701907</v>
      </c>
      <c r="AH32" s="150">
        <v>9.9691170000000007</v>
      </c>
      <c r="AI32" s="160">
        <v>1.7327900000000001</v>
      </c>
      <c r="AJ32" s="155">
        <v>8.2143599999999992</v>
      </c>
      <c r="AK32" s="155">
        <v>8.2160510000000002</v>
      </c>
      <c r="AL32" s="155">
        <v>8.2264599999999994</v>
      </c>
      <c r="AM32" s="155">
        <v>8.2247160000000008</v>
      </c>
      <c r="AN32" s="167">
        <v>8.2262070000000005</v>
      </c>
      <c r="AO32" s="155">
        <f t="shared" si="28"/>
        <v>8.2215588000000004</v>
      </c>
      <c r="AP32" s="157">
        <f t="shared" si="29"/>
        <v>4.4845413400229168E-3</v>
      </c>
      <c r="AQ32" s="148">
        <v>6.4919120000000001</v>
      </c>
      <c r="AR32" s="167">
        <v>4.4189546467700005</v>
      </c>
      <c r="AS32" s="156">
        <v>11.033844</v>
      </c>
      <c r="AT32" s="167">
        <v>8.6580600763700009</v>
      </c>
      <c r="AU32" s="156">
        <v>9.3121340000000004</v>
      </c>
      <c r="AV32" s="167">
        <f t="shared" si="30"/>
        <v>6.9633617030600004</v>
      </c>
      <c r="AW32" s="107"/>
    </row>
    <row r="33" spans="2:49" x14ac:dyDescent="0.2">
      <c r="B33" s="107"/>
      <c r="C33" s="168" t="s">
        <v>66</v>
      </c>
      <c r="D33" s="169" t="s">
        <v>37</v>
      </c>
      <c r="E33" s="156">
        <f t="shared" si="13"/>
        <v>176.42149297337687</v>
      </c>
      <c r="F33" s="170">
        <f t="shared" si="7"/>
        <v>-0.31234397962227711</v>
      </c>
      <c r="G33" s="160">
        <f t="shared" si="14"/>
        <v>256.55485845447879</v>
      </c>
      <c r="H33" s="150">
        <f t="shared" si="15"/>
        <v>212.44294945034247</v>
      </c>
      <c r="I33" s="170">
        <f t="shared" si="21"/>
        <v>-0.2737061923453068</v>
      </c>
      <c r="J33" s="160">
        <f t="shared" si="22"/>
        <v>292.50276845447877</v>
      </c>
      <c r="K33" s="156">
        <f t="shared" si="16"/>
        <v>59.986167516127857</v>
      </c>
      <c r="L33" s="170">
        <f t="shared" si="23"/>
        <v>-0.60595882814429847</v>
      </c>
      <c r="M33" s="170">
        <f t="shared" si="24"/>
        <v>-0.70035122929844129</v>
      </c>
      <c r="N33" s="155">
        <f t="shared" si="17"/>
        <v>2.8538057576716231</v>
      </c>
      <c r="O33" s="157">
        <f t="shared" si="18"/>
        <v>-0.49</v>
      </c>
      <c r="P33" s="156">
        <v>149.602976176543</v>
      </c>
      <c r="Q33" s="158">
        <f t="shared" si="8"/>
        <v>-0.374711037183732</v>
      </c>
      <c r="R33" s="156">
        <v>112.18314870955095</v>
      </c>
      <c r="S33" s="158">
        <f t="shared" si="25"/>
        <v>-0.43421643856935344</v>
      </c>
      <c r="T33" s="156">
        <v>29.975277596306501</v>
      </c>
      <c r="U33" s="158">
        <f t="shared" si="26"/>
        <v>-0.26844745863059261</v>
      </c>
      <c r="V33" s="156">
        <v>12.117612588958851</v>
      </c>
      <c r="W33" s="157">
        <f t="shared" si="27"/>
        <v>0.21659327101377457</v>
      </c>
      <c r="X33" s="159">
        <v>-36.021456476965596</v>
      </c>
      <c r="Y33" s="148">
        <v>289.38333</v>
      </c>
      <c r="Z33" s="150">
        <v>4.7705500000000001</v>
      </c>
      <c r="AA33" s="150">
        <f t="shared" si="19"/>
        <v>3.1194384544787517</v>
      </c>
      <c r="AB33" s="150">
        <v>11.77641</v>
      </c>
      <c r="AC33" s="160">
        <v>-35.94791</v>
      </c>
      <c r="AD33" s="148">
        <v>200.188265</v>
      </c>
      <c r="AE33" s="150">
        <f t="shared" si="20"/>
        <v>5.5956975640620064</v>
      </c>
      <c r="AF33" s="149">
        <v>0.1670357481809554</v>
      </c>
      <c r="AG33" s="160">
        <v>239.25414500000002</v>
      </c>
      <c r="AH33" s="150">
        <v>198.27926500000001</v>
      </c>
      <c r="AI33" s="160">
        <v>40.974879999999999</v>
      </c>
      <c r="AJ33" s="155">
        <v>154.153615</v>
      </c>
      <c r="AK33" s="155">
        <v>151.45516900000001</v>
      </c>
      <c r="AL33" s="155">
        <v>150.00530599999996</v>
      </c>
      <c r="AM33" s="155">
        <v>151.44762</v>
      </c>
      <c r="AN33" s="167">
        <v>154.10453100000001</v>
      </c>
      <c r="AO33" s="155">
        <f t="shared" si="28"/>
        <v>152.23324819999999</v>
      </c>
      <c r="AP33" s="157">
        <f t="shared" si="29"/>
        <v>8.3037330448681973E-2</v>
      </c>
      <c r="AQ33" s="148">
        <v>127.37388399999999</v>
      </c>
      <c r="AR33" s="167">
        <v>79.531558880716801</v>
      </c>
      <c r="AS33" s="156">
        <v>203.02977799999999</v>
      </c>
      <c r="AT33" s="167">
        <v>144.69786700488302</v>
      </c>
      <c r="AU33" s="156">
        <v>163.38601799999998</v>
      </c>
      <c r="AV33" s="167">
        <f t="shared" si="30"/>
        <v>114.72258940857652</v>
      </c>
      <c r="AW33" s="107"/>
    </row>
    <row r="34" spans="2:49" x14ac:dyDescent="0.2">
      <c r="B34" s="107"/>
      <c r="C34" s="168" t="s">
        <v>67</v>
      </c>
      <c r="D34" s="169" t="s">
        <v>38</v>
      </c>
      <c r="E34" s="156">
        <f t="shared" si="13"/>
        <v>-9.1748302203784604</v>
      </c>
      <c r="F34" s="170">
        <f t="shared" si="7"/>
        <v>-1.2453668466132917</v>
      </c>
      <c r="G34" s="160">
        <f t="shared" si="14"/>
        <v>37.392297887898344</v>
      </c>
      <c r="H34" s="150">
        <f t="shared" si="15"/>
        <v>31.417416862321538</v>
      </c>
      <c r="I34" s="170">
        <f t="shared" si="21"/>
        <v>-0.56291917492223265</v>
      </c>
      <c r="J34" s="160">
        <f t="shared" si="22"/>
        <v>71.880107887898347</v>
      </c>
      <c r="K34" s="156">
        <f t="shared" si="16"/>
        <v>8.7143563809848938</v>
      </c>
      <c r="L34" s="170">
        <f t="shared" si="23"/>
        <v>-0.60595882814429847</v>
      </c>
      <c r="M34" s="170">
        <f t="shared" si="24"/>
        <v>-0.62823106610408042</v>
      </c>
      <c r="N34" s="155">
        <f t="shared" si="17"/>
        <v>0.63598070230939574</v>
      </c>
      <c r="O34" s="157">
        <f t="shared" si="18"/>
        <v>-0.4900000000000001</v>
      </c>
      <c r="P34" s="156">
        <v>22.067079779027249</v>
      </c>
      <c r="Q34" s="158">
        <f t="shared" si="8"/>
        <v>-0.48103530908443515</v>
      </c>
      <c r="R34" s="156">
        <v>16.461792193016535</v>
      </c>
      <c r="S34" s="158">
        <f t="shared" si="25"/>
        <v>-0.53601583211598103</v>
      </c>
      <c r="T34" s="156">
        <v>6.2195436331700007</v>
      </c>
      <c r="U34" s="158">
        <f t="shared" si="26"/>
        <v>-0.11681056707620119</v>
      </c>
      <c r="V34" s="156">
        <v>1.6779729048655265</v>
      </c>
      <c r="W34" s="157">
        <f t="shared" si="27"/>
        <v>0.21659327101377457</v>
      </c>
      <c r="X34" s="159">
        <v>-40.592247082699998</v>
      </c>
      <c r="Y34" s="148">
        <v>71.184929999999994</v>
      </c>
      <c r="Z34" s="150">
        <v>1.35398</v>
      </c>
      <c r="AA34" s="150">
        <f t="shared" si="19"/>
        <v>0.6951778878983581</v>
      </c>
      <c r="AB34" s="150">
        <v>2.3778199999999998</v>
      </c>
      <c r="AC34" s="160">
        <v>-34.487810000000003</v>
      </c>
      <c r="AD34" s="148">
        <v>23.440248999999998</v>
      </c>
      <c r="AE34" s="150">
        <f t="shared" si="20"/>
        <v>1.2470209849203839</v>
      </c>
      <c r="AF34" s="149">
        <v>3.7224507012548771E-2</v>
      </c>
      <c r="AG34" s="160">
        <v>42.52135100000001</v>
      </c>
      <c r="AH34" s="150">
        <v>35.479211000000006</v>
      </c>
      <c r="AI34" s="160">
        <v>7.0421399999999998</v>
      </c>
      <c r="AJ34" s="155">
        <v>20.774671999999999</v>
      </c>
      <c r="AK34" s="155">
        <v>21.089586000000001</v>
      </c>
      <c r="AL34" s="155">
        <v>23.543513000000001</v>
      </c>
      <c r="AM34" s="155">
        <v>22.595814000000001</v>
      </c>
      <c r="AN34" s="167">
        <v>22.573139000000001</v>
      </c>
      <c r="AO34" s="155">
        <f t="shared" si="28"/>
        <v>22.115344799999999</v>
      </c>
      <c r="AP34" s="157">
        <f t="shared" si="29"/>
        <v>1.2063062542891604E-2</v>
      </c>
      <c r="AQ34" s="148">
        <v>19.856394999999999</v>
      </c>
      <c r="AR34" s="167">
        <v>19.463515910400002</v>
      </c>
      <c r="AS34" s="156">
        <v>31.400231000000002</v>
      </c>
      <c r="AT34" s="167">
        <v>26.025874290299999</v>
      </c>
      <c r="AU34" s="156">
        <v>24.610061000000002</v>
      </c>
      <c r="AV34" s="167">
        <f t="shared" si="30"/>
        <v>19.806330657129998</v>
      </c>
      <c r="AW34" s="107"/>
    </row>
    <row r="35" spans="2:49" x14ac:dyDescent="0.2">
      <c r="B35" s="107"/>
      <c r="C35" s="175" t="s">
        <v>76</v>
      </c>
      <c r="D35" s="176"/>
      <c r="E35" s="177">
        <f>G39</f>
        <v>67.109349999999992</v>
      </c>
      <c r="F35" s="178">
        <f>E35/G35-1</f>
        <v>0.29533035535038898</v>
      </c>
      <c r="G35" s="179">
        <f>$E$39</f>
        <v>51.808675464759567</v>
      </c>
      <c r="H35" s="180">
        <f>E35</f>
        <v>67.109349999999992</v>
      </c>
      <c r="I35" s="178">
        <f t="shared" si="21"/>
        <v>0.29533035535038898</v>
      </c>
      <c r="J35" s="179">
        <f>G35</f>
        <v>51.808675464759567</v>
      </c>
      <c r="K35" s="181"/>
      <c r="L35" s="170"/>
      <c r="M35" s="182"/>
      <c r="N35" s="182"/>
      <c r="O35" s="183"/>
      <c r="P35" s="181"/>
      <c r="Q35" s="183"/>
      <c r="R35" s="182"/>
      <c r="S35" s="182"/>
      <c r="T35" s="181"/>
      <c r="U35" s="183"/>
      <c r="V35" s="181"/>
      <c r="W35" s="183"/>
      <c r="X35" s="184"/>
      <c r="Y35" s="181"/>
      <c r="Z35" s="182"/>
      <c r="AA35" s="180"/>
      <c r="AB35" s="182"/>
      <c r="AC35" s="183"/>
      <c r="AD35" s="181"/>
      <c r="AE35" s="182"/>
      <c r="AF35" s="185"/>
      <c r="AG35" s="183"/>
      <c r="AH35" s="182"/>
      <c r="AI35" s="183"/>
      <c r="AJ35" s="182"/>
      <c r="AK35" s="182"/>
      <c r="AL35" s="182"/>
      <c r="AM35" s="182"/>
      <c r="AN35" s="183"/>
      <c r="AO35" s="182"/>
      <c r="AP35" s="183"/>
      <c r="AQ35" s="186"/>
      <c r="AR35" s="183"/>
      <c r="AS35" s="187"/>
      <c r="AT35" s="183"/>
      <c r="AU35" s="181"/>
      <c r="AV35" s="183"/>
      <c r="AW35" s="107"/>
    </row>
    <row r="36" spans="2:49" x14ac:dyDescent="0.2">
      <c r="B36" s="107"/>
      <c r="C36" s="107"/>
      <c r="D36" s="188"/>
      <c r="E36" s="107"/>
      <c r="F36" s="107"/>
      <c r="G36" s="107"/>
      <c r="H36" s="107"/>
      <c r="I36" s="107"/>
      <c r="J36" s="107"/>
      <c r="K36" s="107"/>
      <c r="L36" s="162"/>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row>
    <row r="37" spans="2:49" x14ac:dyDescent="0.2">
      <c r="B37" s="107"/>
      <c r="C37" s="107"/>
      <c r="D37" s="223" t="s">
        <v>73</v>
      </c>
      <c r="E37" s="162">
        <v>1990</v>
      </c>
      <c r="F37" s="189">
        <v>2005</v>
      </c>
      <c r="G37" s="225">
        <v>2030</v>
      </c>
      <c r="H37" s="226"/>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row>
    <row r="38" spans="2:49" x14ac:dyDescent="0.2">
      <c r="B38" s="107"/>
      <c r="C38" s="107"/>
      <c r="D38" s="224"/>
      <c r="E38" s="182" t="str">
        <f>E6</f>
        <v>[Mt CO2e]</v>
      </c>
      <c r="F38" s="183" t="str">
        <f>E38</f>
        <v>[Mt CO2e]</v>
      </c>
      <c r="G38" s="182" t="str">
        <f>F38</f>
        <v>[Mt CO2e]</v>
      </c>
      <c r="H38" s="183" t="str">
        <f>W6</f>
        <v>[% vs 2005]</v>
      </c>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row>
    <row r="39" spans="2:49" x14ac:dyDescent="0.2">
      <c r="B39" s="107"/>
      <c r="C39" s="107"/>
      <c r="D39" s="190" t="s">
        <v>74</v>
      </c>
      <c r="E39" s="150">
        <v>51.808675464759567</v>
      </c>
      <c r="F39" s="160">
        <v>67.109349999999992</v>
      </c>
      <c r="G39" s="155">
        <f>F39*(1+H39)</f>
        <v>67.109349999999992</v>
      </c>
      <c r="H39" s="193">
        <v>0</v>
      </c>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row>
    <row r="40" spans="2:49" x14ac:dyDescent="0.2">
      <c r="B40" s="107"/>
      <c r="C40" s="107"/>
      <c r="D40" s="184" t="s">
        <v>75</v>
      </c>
      <c r="E40" s="191">
        <v>0</v>
      </c>
      <c r="F40" s="192">
        <v>0</v>
      </c>
      <c r="G40" s="191">
        <f>F40*(1+H40)</f>
        <v>0</v>
      </c>
      <c r="H40" s="194">
        <v>0</v>
      </c>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row>
    <row r="41" spans="2:49" x14ac:dyDescent="0.2">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row>
    <row r="42" spans="2:49" ht="18" customHeight="1" x14ac:dyDescent="0.2">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row>
  </sheetData>
  <sheetProtection algorithmName="SHA-512" hashValue="zBlfbO3M6HefhROsWc+D27frZsCWb8MnObedmysnE//pyJM7mNrKpWi06c41IioDQK6upc9SzsVY4H2ydUjgvg==" saltValue="QRccJl4g06UqYRxBVvwS0Q==" spinCount="100000" sheet="1" objects="1" scenarios="1" sort="0"/>
  <mergeCells count="25">
    <mergeCell ref="D37:D38"/>
    <mergeCell ref="G37:H37"/>
    <mergeCell ref="K4:O4"/>
    <mergeCell ref="P4:Q5"/>
    <mergeCell ref="V4:W5"/>
    <mergeCell ref="E5:F5"/>
    <mergeCell ref="K5:M5"/>
    <mergeCell ref="N5:O5"/>
    <mergeCell ref="E4:G4"/>
    <mergeCell ref="H4:J4"/>
    <mergeCell ref="H5:I5"/>
    <mergeCell ref="R4:S5"/>
    <mergeCell ref="T4:U5"/>
    <mergeCell ref="E3:X3"/>
    <mergeCell ref="Y3:AP3"/>
    <mergeCell ref="AJ4:AP4"/>
    <mergeCell ref="X4:X5"/>
    <mergeCell ref="AO5:AP5"/>
    <mergeCell ref="Y4:AC4"/>
    <mergeCell ref="AE5:AF5"/>
    <mergeCell ref="AQ4:AR4"/>
    <mergeCell ref="AS4:AT4"/>
    <mergeCell ref="AU4:AV4"/>
    <mergeCell ref="AQ3:AV3"/>
    <mergeCell ref="AD4:AI4"/>
  </mergeCells>
  <phoneticPr fontId="7" type="noConversion"/>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F9C0D-9FEF-4BFF-9E0D-B4805141A09D}">
  <sheetPr>
    <tabColor rgb="FF7030A0"/>
  </sheetPr>
  <dimension ref="B2:Z35"/>
  <sheetViews>
    <sheetView showGridLines="0" showRowColHeaders="0" workbookViewId="0">
      <pane xSplit="3" ySplit="5" topLeftCell="D6" activePane="bottomRight" state="frozen"/>
      <selection pane="topRight" activeCell="C1" sqref="C1"/>
      <selection pane="bottomLeft" activeCell="A5" sqref="A5"/>
      <selection pane="bottomRight"/>
    </sheetView>
  </sheetViews>
  <sheetFormatPr defaultColWidth="11.42578125" defaultRowHeight="12.75" x14ac:dyDescent="0.2"/>
  <cols>
    <col min="1" max="1" width="2.7109375" style="95" customWidth="1"/>
    <col min="2" max="2" width="3.5703125" style="95" customWidth="1"/>
    <col min="3" max="5" width="10.7109375" style="95" bestFit="1" customWidth="1"/>
    <col min="6" max="6" width="18" style="95" customWidth="1"/>
    <col min="7" max="7" width="17" style="95" customWidth="1"/>
    <col min="8" max="8" width="16.5703125" style="95" customWidth="1"/>
    <col min="9" max="9" width="16.28515625" style="95" bestFit="1" customWidth="1"/>
    <col min="10" max="19" width="21.7109375" style="95" customWidth="1"/>
    <col min="20" max="21" width="25.7109375" style="95" customWidth="1"/>
    <col min="22" max="22" width="21.7109375" style="95" customWidth="1"/>
    <col min="23" max="16384" width="11.42578125" style="95"/>
  </cols>
  <sheetData>
    <row r="2" spans="2:26" ht="30" customHeight="1" x14ac:dyDescent="0.2">
      <c r="B2"/>
      <c r="C2"/>
      <c r="D2"/>
      <c r="E2"/>
      <c r="F2" s="54"/>
      <c r="G2"/>
      <c r="H2" s="30"/>
      <c r="I2"/>
      <c r="J2"/>
      <c r="K2"/>
      <c r="L2"/>
      <c r="M2" s="54"/>
      <c r="N2" s="30"/>
      <c r="O2"/>
      <c r="P2"/>
      <c r="Q2"/>
      <c r="R2"/>
      <c r="S2"/>
      <c r="T2"/>
      <c r="U2"/>
      <c r="V2"/>
      <c r="W2"/>
    </row>
    <row r="3" spans="2:26" x14ac:dyDescent="0.2">
      <c r="B3" s="7"/>
      <c r="C3" s="7"/>
      <c r="D3" s="239" t="s">
        <v>121</v>
      </c>
      <c r="E3" s="240"/>
      <c r="F3" s="240"/>
      <c r="G3" s="240"/>
      <c r="H3" s="241"/>
      <c r="I3" s="246" t="s">
        <v>93</v>
      </c>
      <c r="J3" s="246"/>
      <c r="K3" s="246"/>
      <c r="L3" s="244" t="s">
        <v>85</v>
      </c>
      <c r="M3" s="245"/>
      <c r="N3" s="245"/>
      <c r="O3" s="245"/>
      <c r="P3" s="245"/>
      <c r="Q3" s="236" t="s">
        <v>86</v>
      </c>
      <c r="R3" s="237"/>
      <c r="S3" s="237"/>
      <c r="T3" s="237"/>
      <c r="U3" s="237"/>
      <c r="V3" s="238"/>
      <c r="W3" s="9"/>
      <c r="X3" s="96"/>
      <c r="Y3" s="96"/>
      <c r="Z3" s="96"/>
    </row>
    <row r="4" spans="2:26" ht="44.45" customHeight="1" x14ac:dyDescent="0.2">
      <c r="B4" s="7"/>
      <c r="C4" s="34"/>
      <c r="D4" s="242" t="s">
        <v>126</v>
      </c>
      <c r="E4" s="243"/>
      <c r="F4" s="56" t="s">
        <v>125</v>
      </c>
      <c r="G4" s="56" t="s">
        <v>98</v>
      </c>
      <c r="H4" s="66" t="s">
        <v>98</v>
      </c>
      <c r="I4" s="33" t="s">
        <v>112</v>
      </c>
      <c r="J4" s="20" t="s">
        <v>94</v>
      </c>
      <c r="K4" s="20" t="s">
        <v>95</v>
      </c>
      <c r="L4" s="27" t="s">
        <v>111</v>
      </c>
      <c r="M4" s="58" t="s">
        <v>127</v>
      </c>
      <c r="N4" s="33" t="s">
        <v>110</v>
      </c>
      <c r="O4" s="28" t="s">
        <v>96</v>
      </c>
      <c r="P4" s="20" t="s">
        <v>97</v>
      </c>
      <c r="Q4" s="27" t="s">
        <v>99</v>
      </c>
      <c r="R4" s="20" t="s">
        <v>100</v>
      </c>
      <c r="S4" s="20" t="s">
        <v>101</v>
      </c>
      <c r="T4" s="27" t="s">
        <v>102</v>
      </c>
      <c r="U4" s="20" t="s">
        <v>103</v>
      </c>
      <c r="V4" s="21" t="s">
        <v>104</v>
      </c>
      <c r="W4" s="8"/>
    </row>
    <row r="5" spans="2:26" x14ac:dyDescent="0.2">
      <c r="B5" s="7"/>
      <c r="C5" s="73"/>
      <c r="D5" s="69" t="s">
        <v>82</v>
      </c>
      <c r="E5" s="70" t="s">
        <v>81</v>
      </c>
      <c r="F5" s="77" t="s">
        <v>81</v>
      </c>
      <c r="G5" s="77" t="s">
        <v>82</v>
      </c>
      <c r="H5" s="70" t="s">
        <v>81</v>
      </c>
      <c r="I5" s="78" t="s">
        <v>84</v>
      </c>
      <c r="J5" s="78" t="s">
        <v>84</v>
      </c>
      <c r="K5" s="78" t="s">
        <v>84</v>
      </c>
      <c r="L5" s="67" t="s">
        <v>84</v>
      </c>
      <c r="M5" s="78" t="s">
        <v>84</v>
      </c>
      <c r="N5" s="78" t="s">
        <v>84</v>
      </c>
      <c r="O5" s="78" t="s">
        <v>84</v>
      </c>
      <c r="P5" s="78" t="s">
        <v>84</v>
      </c>
      <c r="Q5" s="67" t="s">
        <v>84</v>
      </c>
      <c r="R5" s="78" t="s">
        <v>84</v>
      </c>
      <c r="S5" s="78" t="s">
        <v>84</v>
      </c>
      <c r="T5" s="67" t="s">
        <v>84</v>
      </c>
      <c r="U5" s="78" t="s">
        <v>6</v>
      </c>
      <c r="V5" s="68" t="s">
        <v>6</v>
      </c>
      <c r="W5" s="8"/>
    </row>
    <row r="6" spans="2:26" x14ac:dyDescent="0.2">
      <c r="B6"/>
      <c r="C6" s="74" t="s">
        <v>39</v>
      </c>
      <c r="D6" s="12">
        <f>'1. Calculations &amp; Data'!F7</f>
        <v>-0.55065846097883264</v>
      </c>
      <c r="E6" s="14">
        <f>'1. Calculations &amp; Data'!I7</f>
        <v>-0.53076524299569816</v>
      </c>
      <c r="F6" s="102"/>
      <c r="G6" s="57">
        <v>-0.39199501539521853</v>
      </c>
      <c r="H6" s="14">
        <v>-0.38262309895907642</v>
      </c>
      <c r="I6" s="35">
        <f>'1. Calculations &amp; Data'!$M7</f>
        <v>-0.65</v>
      </c>
      <c r="J6" s="13">
        <f>'1. Calculations &amp; Data'!$AR7/'1. Calculations &amp; Data'!$AD7-1</f>
        <v>-0.44607998687315786</v>
      </c>
      <c r="K6" s="13">
        <f>'1. Calculations &amp; Data'!$AQ7/'1. Calculations &amp; Data'!$AD7-1</f>
        <v>-0.26096788624055689</v>
      </c>
      <c r="L6" s="17">
        <f>'1. Calculations &amp; Data'!$Q7</f>
        <v>-0.39</v>
      </c>
      <c r="M6" s="37"/>
      <c r="N6" s="37">
        <v>-0.3</v>
      </c>
      <c r="O6" s="13">
        <f>'1. Calculations &amp; Data'!$AT7/'1. Calculations &amp; Data'!$AG7-1</f>
        <v>-0.3123243811994515</v>
      </c>
      <c r="P6" s="13">
        <f>'1. Calculations &amp; Data'!$AS7/'1. Calculations &amp; Data'!$AG7-1</f>
        <v>-0.10046681785194178</v>
      </c>
      <c r="Q6" s="17">
        <f>'1. Calculations &amp; Data'!$S7</f>
        <v>-0.44719999999999993</v>
      </c>
      <c r="R6" s="13">
        <f>'1. Calculations &amp; Data'!$AV7/'1. Calculations &amp; Data'!$AH7-1</f>
        <v>-0.35503890981709985</v>
      </c>
      <c r="S6" s="13">
        <f>'1. Calculations &amp; Data'!$AU7/'1. Calculations &amp; Data'!$AH7-1</f>
        <v>-0.11832497082172622</v>
      </c>
      <c r="T6" s="24">
        <f>'1. Calculations &amp; Data'!$T7/'1. Calculations &amp; Data'!$AI7-1</f>
        <v>-8.9646746383245879E-2</v>
      </c>
      <c r="U6" s="15">
        <f>'1. Calculations &amp; Data'!$X7</f>
        <v>-212.5215668110265</v>
      </c>
      <c r="V6" s="16">
        <f>U6-'1. Calculations &amp; Data'!AC7</f>
        <v>42.25085318897348</v>
      </c>
      <c r="W6" s="8"/>
    </row>
    <row r="7" spans="2:26" x14ac:dyDescent="0.2">
      <c r="B7"/>
      <c r="C7" s="75" t="s">
        <v>0</v>
      </c>
      <c r="D7" s="10">
        <f>'1. Calculations &amp; Data'!F8</f>
        <v>-0.39093542676845616</v>
      </c>
      <c r="E7" s="4">
        <f>'1. Calculations &amp; Data'!I8</f>
        <v>-0.4495984617553237</v>
      </c>
      <c r="F7" s="103"/>
      <c r="G7" s="55">
        <v>-3.0171574012576752E-2</v>
      </c>
      <c r="H7" s="4">
        <v>-0.14427233268584128</v>
      </c>
      <c r="I7" s="31">
        <f>'1. Calculations &amp; Data'!$M8</f>
        <v>-0.66263177111149707</v>
      </c>
      <c r="J7" s="1">
        <f>'1. Calculations &amp; Data'!$AR8/'1. Calculations &amp; Data'!$AD8-1</f>
        <v>-0.28974136187035715</v>
      </c>
      <c r="K7" s="1">
        <f>'1. Calculations &amp; Data'!$AQ8/'1. Calculations &amp; Data'!$AD8-1</f>
        <v>-0.21209910846233471</v>
      </c>
      <c r="L7" s="18">
        <f>'1. Calculations &amp; Data'!$Q8</f>
        <v>-0.45140844294377125</v>
      </c>
      <c r="M7" s="38"/>
      <c r="N7" s="38">
        <v>-0.36</v>
      </c>
      <c r="O7" s="1">
        <f>'1. Calculations &amp; Data'!$AT8/'1. Calculations &amp; Data'!$AG8-1</f>
        <v>-0.26257277333530249</v>
      </c>
      <c r="P7" s="1">
        <f>'1. Calculations &amp; Data'!$AS8/'1. Calculations &amp; Data'!$AG8-1</f>
        <v>-0.10563549199871158</v>
      </c>
      <c r="Q7" s="18">
        <f>'1. Calculations &amp; Data'!$S8</f>
        <v>-0.50852857230439885</v>
      </c>
      <c r="R7" s="1">
        <f>'1. Calculations &amp; Data'!$AV8/'1. Calculations &amp; Data'!$AH8-1</f>
        <v>-0.29799405715548777</v>
      </c>
      <c r="S7" s="29">
        <f>'1. Calculations &amp; Data'!$AU8/'1. Calculations &amp; Data'!$AH8-1</f>
        <v>-0.12526775758221576</v>
      </c>
      <c r="T7" s="25">
        <f>'1. Calculations &amp; Data'!$T8/'1. Calculations &amp; Data'!$AI8-1</f>
        <v>-1.3024121265053812E-2</v>
      </c>
      <c r="U7" s="2">
        <f>'1. Calculations &amp; Data'!$X8</f>
        <v>-2.6706635439999999</v>
      </c>
      <c r="V7" s="22">
        <f>U7-'1. Calculations &amp; Data'!AC8</f>
        <v>9.3177764560000007</v>
      </c>
      <c r="W7" s="8"/>
    </row>
    <row r="8" spans="2:26" x14ac:dyDescent="0.2">
      <c r="B8"/>
      <c r="C8" s="75" t="s">
        <v>13</v>
      </c>
      <c r="D8" s="10">
        <f>'1. Calculations &amp; Data'!F9</f>
        <v>-0.53372320969508236</v>
      </c>
      <c r="E8" s="4">
        <f>'1. Calculations &amp; Data'!I9</f>
        <v>-0.53569832072171097</v>
      </c>
      <c r="F8" s="104"/>
      <c r="G8" s="55">
        <v>-0.23072562039644595</v>
      </c>
      <c r="H8" s="4">
        <v>-0.23940805565793122</v>
      </c>
      <c r="I8" s="31">
        <f>'1. Calculations &amp; Data'!$M9</f>
        <v>-0.65337673149623332</v>
      </c>
      <c r="J8" s="1">
        <f>'1. Calculations &amp; Data'!$AR9/'1. Calculations &amp; Data'!$AD9-1</f>
        <v>-0.11858874532355257</v>
      </c>
      <c r="K8" s="1">
        <f>'1. Calculations &amp; Data'!$AQ9/'1. Calculations &amp; Data'!$AD9-1</f>
        <v>-0.33649388683521309</v>
      </c>
      <c r="L8" s="18">
        <f>'1. Calculations &amp; Data'!$Q9</f>
        <v>-0.4391879599788493</v>
      </c>
      <c r="M8" s="39"/>
      <c r="N8" s="38">
        <v>-0.35</v>
      </c>
      <c r="O8" s="1">
        <f>'1. Calculations &amp; Data'!$AT9/'1. Calculations &amp; Data'!$AG9-1</f>
        <v>-0.33877665431913795</v>
      </c>
      <c r="P8" s="1">
        <f>'1. Calculations &amp; Data'!$AS9/'1. Calculations &amp; Data'!$AG9-1</f>
        <v>-6.7683981309096253E-2</v>
      </c>
      <c r="Q8" s="18">
        <f>'1. Calculations &amp; Data'!$S9</f>
        <v>-0.49719063366839922</v>
      </c>
      <c r="R8" s="1">
        <f>'1. Calculations &amp; Data'!$AV9/'1. Calculations &amp; Data'!$AH9-1</f>
        <v>-0.35889351841232098</v>
      </c>
      <c r="S8" s="29">
        <f>'1. Calculations &amp; Data'!$AU9/'1. Calculations &amp; Data'!$AH9-1</f>
        <v>-7.2058927892793778E-2</v>
      </c>
      <c r="T8" s="25">
        <f>'1. Calculations &amp; Data'!$T9/'1. Calculations &amp; Data'!$AI9-1</f>
        <v>-0.20422463745536457</v>
      </c>
      <c r="U8" s="2">
        <f>'1. Calculations &amp; Data'!$X9</f>
        <v>-1.2194623280700001</v>
      </c>
      <c r="V8" s="22">
        <f>U8-'1. Calculations &amp; Data'!AC9</f>
        <v>2.01821767193</v>
      </c>
      <c r="W8" s="8"/>
    </row>
    <row r="9" spans="2:26" x14ac:dyDescent="0.2">
      <c r="B9"/>
      <c r="C9" s="75" t="s">
        <v>14</v>
      </c>
      <c r="D9" s="10">
        <f>'1. Calculations &amp; Data'!F10</f>
        <v>-0.64247010366067037</v>
      </c>
      <c r="E9" s="4">
        <f>'1. Calculations &amp; Data'!I10</f>
        <v>-0.63952219092540818</v>
      </c>
      <c r="F9" s="104"/>
      <c r="G9" s="55">
        <v>-0.37983766102484728</v>
      </c>
      <c r="H9" s="4">
        <v>-0.42674096967061198</v>
      </c>
      <c r="I9" s="31">
        <f>'1. Calculations &amp; Data'!$M10</f>
        <v>-0.58692801592227639</v>
      </c>
      <c r="J9" s="1">
        <f>'1. Calculations &amp; Data'!$AR10/'1. Calculations &amp; Data'!$AD10-1</f>
        <v>-9.2433306030539897E-2</v>
      </c>
      <c r="K9" s="1">
        <f>'1. Calculations &amp; Data'!$AQ10/'1. Calculations &amp; Data'!$AD10-1</f>
        <v>-0.18126801434859841</v>
      </c>
      <c r="L9" s="18">
        <f>'1. Calculations &amp; Data'!$Q10</f>
        <v>-0.19999999999999996</v>
      </c>
      <c r="M9" s="39"/>
      <c r="N9" s="39">
        <v>0</v>
      </c>
      <c r="O9" s="1">
        <f>'1. Calculations &amp; Data'!$AT10/'1. Calculations &amp; Data'!$AG10-1</f>
        <v>-8.7095006915311579E-2</v>
      </c>
      <c r="P9" s="1">
        <f>'1. Calculations &amp; Data'!$AS10/'1. Calculations &amp; Data'!$AG10-1</f>
        <v>6.0702874056990375E-3</v>
      </c>
      <c r="Q9" s="18">
        <f>'1. Calculations &amp; Data'!$S10</f>
        <v>-0.25</v>
      </c>
      <c r="R9" s="1">
        <f>'1. Calculations &amp; Data'!$AV10/'1. Calculations &amp; Data'!$AH10-1</f>
        <v>-0.13819318765457</v>
      </c>
      <c r="S9" s="29">
        <f>'1. Calculations &amp; Data'!$AU10/'1. Calculations &amp; Data'!$AH10-1</f>
        <v>-5.172365951145097E-2</v>
      </c>
      <c r="T9" s="25">
        <f>'1. Calculations &amp; Data'!$T10/'1. Calculations &amp; Data'!$AI10-1</f>
        <v>0.12056035411524846</v>
      </c>
      <c r="U9" s="2">
        <f>'1. Calculations &amp; Data'!$X10</f>
        <v>-7.2094636747100003</v>
      </c>
      <c r="V9" s="22">
        <f>U9-'1. Calculations &amp; Data'!AC10</f>
        <v>12.114436325289997</v>
      </c>
      <c r="W9"/>
    </row>
    <row r="10" spans="2:26" x14ac:dyDescent="0.2">
      <c r="B10"/>
      <c r="C10" s="75" t="s">
        <v>15</v>
      </c>
      <c r="D10" s="10">
        <f>'1. Calculations &amp; Data'!F11</f>
        <v>-0.41376251902769512</v>
      </c>
      <c r="E10" s="4">
        <f>'1. Calculations &amp; Data'!I11</f>
        <v>-0.45367099421471557</v>
      </c>
      <c r="F10" s="104"/>
      <c r="G10" s="55">
        <v>-0.27830445689664651</v>
      </c>
      <c r="H10" s="4">
        <v>-0.3456442192004292</v>
      </c>
      <c r="I10" s="31">
        <f>'1. Calculations &amp; Data'!$M11</f>
        <v>-0.65548454713163373</v>
      </c>
      <c r="J10" s="1">
        <f>'1. Calculations &amp; Data'!$AR11/'1. Calculations &amp; Data'!$AD11-1</f>
        <v>-0.46376621005882845</v>
      </c>
      <c r="K10" s="1">
        <f>'1. Calculations &amp; Data'!$AQ11/'1. Calculations &amp; Data'!$AD11-1</f>
        <v>-0.40088928811964541</v>
      </c>
      <c r="L10" s="18">
        <f>'1. Calculations &amp; Data'!$Q11</f>
        <v>-0.25004594386206513</v>
      </c>
      <c r="M10" s="39"/>
      <c r="N10" s="38">
        <v>-7.0000000000000007E-2</v>
      </c>
      <c r="O10" s="1">
        <f>'1. Calculations &amp; Data'!$AT11/'1. Calculations &amp; Data'!$AG11-1</f>
        <v>-0.1884128425982643</v>
      </c>
      <c r="P10" s="1">
        <f>'1. Calculations &amp; Data'!$AS11/'1. Calculations &amp; Data'!$AG11-1</f>
        <v>-7.0883835596255107E-2</v>
      </c>
      <c r="Q10" s="18">
        <f>'1. Calculations &amp; Data'!$S11</f>
        <v>-0.30276876430775301</v>
      </c>
      <c r="R10" s="1">
        <f>'1. Calculations &amp; Data'!$AV11/'1. Calculations &amp; Data'!$AH11-1</f>
        <v>-0.1816596492596807</v>
      </c>
      <c r="S10" s="29">
        <f>'1. Calculations &amp; Data'!$AU11/'1. Calculations &amp; Data'!$AH11-1</f>
        <v>-4.6574015588474293E-2</v>
      </c>
      <c r="T10" s="25">
        <f>'1. Calculations &amp; Data'!$T11/'1. Calculations &amp; Data'!$AI11-1</f>
        <v>-0.21740177286949558</v>
      </c>
      <c r="U10" s="2">
        <f>'1. Calculations &amp; Data'!$X11</f>
        <v>-2.4878196830300001</v>
      </c>
      <c r="V10" s="22">
        <f>U10-'1. Calculations &amp; Data'!AC11</f>
        <v>3.93363031697</v>
      </c>
      <c r="W10"/>
    </row>
    <row r="11" spans="2:26" x14ac:dyDescent="0.2">
      <c r="B11"/>
      <c r="C11" s="75" t="s">
        <v>16</v>
      </c>
      <c r="D11" s="10">
        <f>'1. Calculations &amp; Data'!F12</f>
        <v>-0.23001544557422726</v>
      </c>
      <c r="E11" s="4">
        <f>'1. Calculations &amp; Data'!I12</f>
        <v>-0.13357092609469423</v>
      </c>
      <c r="F11" s="104"/>
      <c r="G11" s="55">
        <v>0.17969324681883547</v>
      </c>
      <c r="H11" s="4">
        <v>0.26496538498755262</v>
      </c>
      <c r="I11" s="31">
        <f>'1. Calculations &amp; Data'!$M12</f>
        <v>-0.57559150649017221</v>
      </c>
      <c r="J11" s="1">
        <f>'1. Calculations &amp; Data'!$AR12/'1. Calculations &amp; Data'!$AD12-1</f>
        <v>-0.24884969649786748</v>
      </c>
      <c r="K11" s="1">
        <f>'1. Calculations &amp; Data'!$AQ12/'1. Calculations &amp; Data'!$AD12-1</f>
        <v>-9.7129148825616296E-2</v>
      </c>
      <c r="L11" s="18">
        <f>'1. Calculations &amp; Data'!$Q12</f>
        <v>-0.35842448630094048</v>
      </c>
      <c r="M11" s="39"/>
      <c r="N11" s="39">
        <v>-0.24</v>
      </c>
      <c r="O11" s="1">
        <f>'1. Calculations &amp; Data'!$AT12/'1. Calculations &amp; Data'!$AG12-1</f>
        <v>-0.21457674788681824</v>
      </c>
      <c r="P11" s="1">
        <f>'1. Calculations &amp; Data'!$AS12/'1. Calculations &amp; Data'!$AG12-1</f>
        <v>-3.0963693845089568E-2</v>
      </c>
      <c r="Q11" s="18">
        <f>'1. Calculations &amp; Data'!$S12</f>
        <v>-0.41704379482246035</v>
      </c>
      <c r="R11" s="1">
        <f>'1. Calculations &amp; Data'!$AV12/'1. Calculations &amp; Data'!$AH12-1</f>
        <v>-0.23938895699456542</v>
      </c>
      <c r="S11" s="29">
        <f>'1. Calculations &amp; Data'!$AU12/'1. Calculations &amp; Data'!$AH12-1</f>
        <v>-2.6464126615790229E-2</v>
      </c>
      <c r="T11" s="25">
        <f>'1. Calculations &amp; Data'!$T12/'1. Calculations &amp; Data'!$AI12-1</f>
        <v>-3.9348385038380007E-2</v>
      </c>
      <c r="U11" s="2">
        <f>'1. Calculations &amp; Data'!$X12</f>
        <v>-0.74299999999999999</v>
      </c>
      <c r="V11" s="22">
        <f>U11-'1. Calculations &amp; Data'!AC12</f>
        <v>-0.52403</v>
      </c>
      <c r="W11"/>
    </row>
    <row r="12" spans="2:26" x14ac:dyDescent="0.2">
      <c r="B12"/>
      <c r="C12" s="75" t="s">
        <v>17</v>
      </c>
      <c r="D12" s="10">
        <f>'1. Calculations &amp; Data'!F13</f>
        <v>-0.59960323241743274</v>
      </c>
      <c r="E12" s="4">
        <f>'1. Calculations &amp; Data'!I13</f>
        <v>-0.60856168121280396</v>
      </c>
      <c r="F12" s="104">
        <v>-0.48</v>
      </c>
      <c r="G12" s="55">
        <v>-0.43781883834354618</v>
      </c>
      <c r="H12" s="4">
        <v>-0.45140917171561601</v>
      </c>
      <c r="I12" s="31">
        <f>'1. Calculations &amp; Data'!$M13</f>
        <v>-0.60383392077661724</v>
      </c>
      <c r="J12" s="1">
        <f>'1. Calculations &amp; Data'!$AR13/'1. Calculations &amp; Data'!$AD13-1</f>
        <v>-0.3512836496299121</v>
      </c>
      <c r="K12" s="1">
        <f>'1. Calculations &amp; Data'!$AQ13/'1. Calculations &amp; Data'!$AD13-1</f>
        <v>-0.22308590407557483</v>
      </c>
      <c r="L12" s="18">
        <f>'1. Calculations &amp; Data'!$Q13</f>
        <v>-0.30482546952648926</v>
      </c>
      <c r="M12" s="39"/>
      <c r="N12" s="38">
        <v>-0.14000000000000001</v>
      </c>
      <c r="O12" s="1">
        <f>'1. Calculations &amp; Data'!$AT13/'1. Calculations &amp; Data'!$AG13-1</f>
        <v>-0.15142748794104766</v>
      </c>
      <c r="P12" s="1">
        <f>'1. Calculations &amp; Data'!$AS13/'1. Calculations &amp; Data'!$AG13-1</f>
        <v>-3.5329243010632672E-2</v>
      </c>
      <c r="Q12" s="18">
        <f>'1. Calculations &amp; Data'!$S13</f>
        <v>-0.3605286476390297</v>
      </c>
      <c r="R12" s="1">
        <f>'1. Calculations &amp; Data'!$AV13/'1. Calculations &amp; Data'!$AH13-1</f>
        <v>-0.18995475215953395</v>
      </c>
      <c r="S12" s="29">
        <f>'1. Calculations &amp; Data'!$AU13/'1. Calculations &amp; Data'!$AH13-1</f>
        <v>-4.8301228934347629E-2</v>
      </c>
      <c r="T12" s="25">
        <f>'1. Calculations &amp; Data'!$T13/'1. Calculations &amp; Data'!$AI13-1</f>
        <v>0.10575423869871337</v>
      </c>
      <c r="U12" s="2">
        <f>'1. Calculations &amp; Data'!$X13</f>
        <v>-0.49153281329090204</v>
      </c>
      <c r="V12" s="22">
        <f>U12-'1. Calculations &amp; Data'!AC13</f>
        <v>5.1951071867090981</v>
      </c>
      <c r="W12"/>
    </row>
    <row r="13" spans="2:26" x14ac:dyDescent="0.2">
      <c r="B13"/>
      <c r="C13" s="75" t="s">
        <v>18</v>
      </c>
      <c r="D13" s="10">
        <f>'1. Calculations &amp; Data'!F14</f>
        <v>-0.56700735851901163</v>
      </c>
      <c r="E13" s="4">
        <f>'1. Calculations &amp; Data'!I14</f>
        <v>-0.57694258351325223</v>
      </c>
      <c r="F13" s="104">
        <v>-0.7</v>
      </c>
      <c r="G13" s="55">
        <v>-0.46120791504139347</v>
      </c>
      <c r="H13" s="4">
        <v>-0.46156467525186795</v>
      </c>
      <c r="I13" s="31">
        <f>'1. Calculations &amp; Data'!$M14</f>
        <v>-0.63609889941573838</v>
      </c>
      <c r="J13" s="1">
        <f>'1. Calculations &amp; Data'!$AR14/'1. Calculations &amp; Data'!$AD14-1</f>
        <v>-0.68480552633171277</v>
      </c>
      <c r="K13" s="1">
        <f>'1. Calculations &amp; Data'!$AQ14/'1. Calculations &amp; Data'!$AD14-1</f>
        <v>-0.43516765059969298</v>
      </c>
      <c r="L13" s="18">
        <f>'1. Calculations &amp; Data'!$Q14</f>
        <v>-0.49960016397657259</v>
      </c>
      <c r="M13" s="39"/>
      <c r="N13" s="38">
        <v>-0.39</v>
      </c>
      <c r="O13" s="1">
        <f>'1. Calculations &amp; Data'!$AT14/'1. Calculations &amp; Data'!$AG14-1</f>
        <v>-0.26116730276310962</v>
      </c>
      <c r="P13" s="1">
        <f>'1. Calculations &amp; Data'!$AS14/'1. Calculations &amp; Data'!$AG14-1</f>
        <v>-0.17302531054677828</v>
      </c>
      <c r="Q13" s="18">
        <f>'1. Calculations &amp; Data'!$S14</f>
        <v>-0.55323996197709058</v>
      </c>
      <c r="R13" s="1">
        <f>'1. Calculations &amp; Data'!$AV14/'1. Calculations &amp; Data'!$AH14-1</f>
        <v>-0.33582535077537279</v>
      </c>
      <c r="S13" s="29">
        <f>'1. Calculations &amp; Data'!$AU14/'1. Calculations &amp; Data'!$AH14-1</f>
        <v>-0.23278913570928261</v>
      </c>
      <c r="T13" s="25">
        <f>'1. Calculations &amp; Data'!$T14/'1. Calculations &amp; Data'!$AI14-1</f>
        <v>-7.0326676752842876E-2</v>
      </c>
      <c r="U13" s="2">
        <f>'1. Calculations &amp; Data'!$X14</f>
        <v>3.504</v>
      </c>
      <c r="V13" s="22">
        <f>U13-'1. Calculations &amp; Data'!AC14</f>
        <v>-2.9525700000000001</v>
      </c>
      <c r="W13"/>
    </row>
    <row r="14" spans="2:26" x14ac:dyDescent="0.2">
      <c r="B14"/>
      <c r="C14" s="75" t="s">
        <v>19</v>
      </c>
      <c r="D14" s="10">
        <f>'1. Calculations &amp; Data'!F15</f>
        <v>-0.75673396970745466</v>
      </c>
      <c r="E14" s="4">
        <f>'1. Calculations &amp; Data'!I15</f>
        <v>-0.76138292580777067</v>
      </c>
      <c r="F14" s="104"/>
      <c r="G14" s="55">
        <v>-0.72791010202732198</v>
      </c>
      <c r="H14" s="4">
        <v>-0.73372631987588044</v>
      </c>
      <c r="I14" s="31">
        <f>'1. Calculations &amp; Data'!$M15</f>
        <v>-0.59839811213851535</v>
      </c>
      <c r="J14" s="1">
        <f>'1. Calculations &amp; Data'!$AR15/'1. Calculations &amp; Data'!$AD15-1</f>
        <v>-0.56012120606469251</v>
      </c>
      <c r="K14" s="1">
        <f>'1. Calculations &amp; Data'!$AQ15/'1. Calculations &amp; Data'!$AD15-1</f>
        <v>7.6480415181172656E-2</v>
      </c>
      <c r="L14" s="18">
        <f>'1. Calculations &amp; Data'!$Q15</f>
        <v>-0.27951954275203172</v>
      </c>
      <c r="M14" s="98"/>
      <c r="N14" s="40">
        <v>-0.13</v>
      </c>
      <c r="O14" s="1">
        <f>'1. Calculations &amp; Data'!$AT15/'1. Calculations &amp; Data'!$AG15-1</f>
        <v>-0.17567291173113186</v>
      </c>
      <c r="P14" s="1">
        <f>'1. Calculations &amp; Data'!$AS15/'1. Calculations &amp; Data'!$AG15-1</f>
        <v>-2.7192784821692406E-3</v>
      </c>
      <c r="Q14" s="18">
        <f>'1. Calculations &amp; Data'!$S15</f>
        <v>-0.33384591608278047</v>
      </c>
      <c r="R14" s="1">
        <f>'1. Calculations &amp; Data'!$AV15/'1. Calculations &amp; Data'!$AH15-1</f>
        <v>-0.29456304737786576</v>
      </c>
      <c r="S14" s="29">
        <f>'1. Calculations &amp; Data'!$AU15/'1. Calculations &amp; Data'!$AH15-1</f>
        <v>-5.2666973146723861E-2</v>
      </c>
      <c r="T14" s="25">
        <f>'1. Calculations &amp; Data'!$T15/'1. Calculations &amp; Data'!$AI15-1</f>
        <v>0.31661407343729064</v>
      </c>
      <c r="U14" s="2">
        <f>'1. Calculations &amp; Data'!$X15</f>
        <v>-0.20824363355700001</v>
      </c>
      <c r="V14" s="22">
        <f>U14-'1. Calculations &amp; Data'!AC15</f>
        <v>1.4180763664430001</v>
      </c>
      <c r="W14"/>
    </row>
    <row r="15" spans="2:26" x14ac:dyDescent="0.2">
      <c r="B15"/>
      <c r="C15" s="75" t="s">
        <v>20</v>
      </c>
      <c r="D15" s="10">
        <f>'1. Calculations &amp; Data'!F16</f>
        <v>-0.94438334420479109</v>
      </c>
      <c r="E15" s="4">
        <f>'1. Calculations &amp; Data'!I16</f>
        <v>-0.52440718604876935</v>
      </c>
      <c r="F15" s="104">
        <v>-0.55000000000000004</v>
      </c>
      <c r="G15" s="55">
        <v>-0.85473144181659533</v>
      </c>
      <c r="H15" s="4">
        <v>-0.45093592779358926</v>
      </c>
      <c r="I15" s="31">
        <f>'1. Calculations &amp; Data'!$M16</f>
        <v>-0.58483013804676465</v>
      </c>
      <c r="J15" s="1">
        <f>'1. Calculations &amp; Data'!$AR16/'1. Calculations &amp; Data'!$AD16-1</f>
        <v>-0.50643380059878773</v>
      </c>
      <c r="K15" s="1">
        <f>'1. Calculations &amp; Data'!$AQ16/'1. Calculations &amp; Data'!$AD16-1</f>
        <v>-0.26284081536186421</v>
      </c>
      <c r="L15" s="18">
        <f>'1. Calculations &amp; Data'!$Q16</f>
        <v>-0.44380263455857205</v>
      </c>
      <c r="M15" s="98"/>
      <c r="N15" s="38">
        <v>-0.39</v>
      </c>
      <c r="O15" s="1">
        <f>'1. Calculations &amp; Data'!$AT16/'1. Calculations &amp; Data'!$AG16-1</f>
        <v>-0.37219893416886796</v>
      </c>
      <c r="P15" s="1">
        <f>'1. Calculations &amp; Data'!$AS16/'1. Calculations &amp; Data'!$AG16-1</f>
        <v>-0.11978193391563319</v>
      </c>
      <c r="Q15" s="18">
        <f>'1. Calculations &amp; Data'!$S16</f>
        <v>-0.50147204360613951</v>
      </c>
      <c r="R15" s="1">
        <f>'1. Calculations &amp; Data'!$AV16/'1. Calculations &amp; Data'!$AH16-1</f>
        <v>-0.43564721107960702</v>
      </c>
      <c r="S15" s="29">
        <f>'1. Calculations &amp; Data'!$AU16/'1. Calculations &amp; Data'!$AH16-1</f>
        <v>-0.14904844330048816</v>
      </c>
      <c r="T15" s="25">
        <f>'1. Calculations &amp; Data'!$T16/'1. Calculations &amp; Data'!$AI16-1</f>
        <v>-0.10600029497190055</v>
      </c>
      <c r="U15" s="2">
        <f>'1. Calculations &amp; Data'!$X16</f>
        <v>-30.907772663885101</v>
      </c>
      <c r="V15" s="22">
        <f>U15-'1. Calculations &amp; Data'!AC16</f>
        <v>-16.142112663885101</v>
      </c>
      <c r="W15"/>
    </row>
    <row r="16" spans="2:26" x14ac:dyDescent="0.2">
      <c r="B16"/>
      <c r="C16" s="75" t="s">
        <v>21</v>
      </c>
      <c r="D16" s="10">
        <f>'1. Calculations &amp; Data'!F17</f>
        <v>-0.54474863591718159</v>
      </c>
      <c r="E16" s="4">
        <f>'1. Calculations &amp; Data'!I17</f>
        <v>-0.48994194281752601</v>
      </c>
      <c r="F16" s="104">
        <v>-0.4</v>
      </c>
      <c r="G16" s="55">
        <v>-0.4940394007323845</v>
      </c>
      <c r="H16" s="4">
        <v>-0.44102757449279739</v>
      </c>
      <c r="I16" s="31">
        <f>'1. Calculations &amp; Data'!$M17</f>
        <v>-0.66260750949866587</v>
      </c>
      <c r="J16" s="1">
        <f>'1. Calculations &amp; Data'!$AR17/'1. Calculations &amp; Data'!$AD17-1</f>
        <v>-0.54970255742184015</v>
      </c>
      <c r="K16" s="1">
        <f>'1. Calculations &amp; Data'!$AQ17/'1. Calculations &amp; Data'!$AD17-1</f>
        <v>-0.36762556546880731</v>
      </c>
      <c r="L16" s="18">
        <f>'1. Calculations &amp; Data'!$Q17</f>
        <v>-0.4271259078797176</v>
      </c>
      <c r="M16" s="98"/>
      <c r="N16" s="39">
        <v>-0.37</v>
      </c>
      <c r="O16" s="1">
        <f>'1. Calculations &amp; Data'!$AT17/'1. Calculations &amp; Data'!$AG17-1</f>
        <v>-0.41218545646401417</v>
      </c>
      <c r="P16" s="1">
        <f>'1. Calculations &amp; Data'!$AS17/'1. Calculations &amp; Data'!$AG17-1</f>
        <v>-0.13536995827706211</v>
      </c>
      <c r="Q16" s="18">
        <f>'1. Calculations &amp; Data'!$S17</f>
        <v>-0.48599968426674756</v>
      </c>
      <c r="R16" s="1">
        <f>'1. Calculations &amp; Data'!$AV17/'1. Calculations &amp; Data'!$AH17-1</f>
        <v>-0.47430043918253917</v>
      </c>
      <c r="S16" s="29">
        <f>'1. Calculations &amp; Data'!$AU17/'1. Calculations &amp; Data'!$AH17-1</f>
        <v>-0.16025916495960446</v>
      </c>
      <c r="T16" s="25">
        <f>'1. Calculations &amp; Data'!$T17/'1. Calculations &amp; Data'!$AI17-1</f>
        <v>-0.15632811484559272</v>
      </c>
      <c r="U16" s="2">
        <f>'1. Calculations &amp; Data'!$X17</f>
        <v>-40.159947602700001</v>
      </c>
      <c r="V16" s="22">
        <f>U16-'1. Calculations &amp; Data'!AC17</f>
        <v>-18.237787602699999</v>
      </c>
      <c r="W16"/>
    </row>
    <row r="17" spans="2:23" x14ac:dyDescent="0.2">
      <c r="B17"/>
      <c r="C17" s="75" t="s">
        <v>22</v>
      </c>
      <c r="D17" s="10">
        <f>'1. Calculations &amp; Data'!F18</f>
        <v>-0.62962029045099999</v>
      </c>
      <c r="E17" s="4">
        <f>'1. Calculations &amp; Data'!I18</f>
        <v>-0.64612307137228275</v>
      </c>
      <c r="F17" s="104">
        <v>-0.65</v>
      </c>
      <c r="G17" s="55">
        <v>-0.50190310698095586</v>
      </c>
      <c r="H17" s="4">
        <v>-0.52139269028658308</v>
      </c>
      <c r="I17" s="31">
        <f>'1. Calculations &amp; Data'!$M18</f>
        <v>-0.65997227836531258</v>
      </c>
      <c r="J17" s="1">
        <f>'1. Calculations &amp; Data'!$AR18/'1. Calculations &amp; Data'!$AD18-1</f>
        <v>-0.4406697583451562</v>
      </c>
      <c r="K17" s="1">
        <f>'1. Calculations &amp; Data'!$AQ18/'1. Calculations &amp; Data'!$AD18-1</f>
        <v>-0.1799189431431778</v>
      </c>
      <c r="L17" s="18">
        <f>'1. Calculations &amp; Data'!$Q18</f>
        <v>-0.44266901606714248</v>
      </c>
      <c r="M17" s="98"/>
      <c r="N17" s="39">
        <v>-0.38</v>
      </c>
      <c r="O17" s="1">
        <f>'1. Calculations &amp; Data'!$AT18/'1. Calculations &amp; Data'!$AG18-1</f>
        <v>-0.34877760462147755</v>
      </c>
      <c r="P17" s="1">
        <f>'1. Calculations &amp; Data'!$AS18/'1. Calculations &amp; Data'!$AG18-1</f>
        <v>-8.8188288897505851E-2</v>
      </c>
      <c r="Q17" s="18">
        <f>'1. Calculations &amp; Data'!$S18</f>
        <v>-0.50042029328421234</v>
      </c>
      <c r="R17" s="1">
        <f>'1. Calculations &amp; Data'!$AV18/'1. Calculations &amp; Data'!$AH18-1</f>
        <v>-0.38810950348619155</v>
      </c>
      <c r="S17" s="29">
        <f>'1. Calculations &amp; Data'!$AU18/'1. Calculations &amp; Data'!$AH18-1</f>
        <v>-0.10041684433040787</v>
      </c>
      <c r="T17" s="25">
        <f>'1. Calculations &amp; Data'!$T18/'1. Calculations &amp; Data'!$AI18-1</f>
        <v>-9.6424864767517882E-2</v>
      </c>
      <c r="U17" s="2">
        <f>'1. Calculations &amp; Data'!$X18</f>
        <v>10</v>
      </c>
      <c r="V17" s="22">
        <f>U17-'1. Calculations &amp; Data'!AC18</f>
        <v>38.812519999999999</v>
      </c>
      <c r="W17"/>
    </row>
    <row r="18" spans="2:23" x14ac:dyDescent="0.2">
      <c r="B18"/>
      <c r="C18" s="75" t="s">
        <v>23</v>
      </c>
      <c r="D18" s="10">
        <f>'1. Calculations &amp; Data'!F19</f>
        <v>-0.31173456008723543</v>
      </c>
      <c r="E18" s="4">
        <f>'1. Calculations &amp; Data'!I19</f>
        <v>-0.31946516459220176</v>
      </c>
      <c r="F18" s="104">
        <v>-0.43</v>
      </c>
      <c r="G18" s="55">
        <v>-0.4050440008663847</v>
      </c>
      <c r="H18" s="4">
        <v>-0.41094204913980792</v>
      </c>
      <c r="I18" s="31">
        <f>'1. Calculations &amp; Data'!$M19</f>
        <v>-0.63482192827244566</v>
      </c>
      <c r="J18" s="1">
        <f>'1. Calculations &amp; Data'!$AR19/'1. Calculations &amp; Data'!$AD19-1</f>
        <v>-0.7452125033196022</v>
      </c>
      <c r="K18" s="1">
        <f>'1. Calculations &amp; Data'!$AQ19/'1. Calculations &amp; Data'!$AD19-1</f>
        <v>-0.36091618566187711</v>
      </c>
      <c r="L18" s="18">
        <f>'1. Calculations &amp; Data'!$Q19</f>
        <v>-0.30647337661390572</v>
      </c>
      <c r="M18" s="99">
        <v>-0.35399999999999998</v>
      </c>
      <c r="N18" s="39">
        <v>-0.16</v>
      </c>
      <c r="O18" s="1">
        <f>'1. Calculations &amp; Data'!$AT19/'1. Calculations &amp; Data'!$AG19-1</f>
        <v>-0.33362702542747169</v>
      </c>
      <c r="P18" s="1">
        <f>'1. Calculations &amp; Data'!$AS19/'1. Calculations &amp; Data'!$AG19-1</f>
        <v>-0.28190378831997864</v>
      </c>
      <c r="Q18" s="18">
        <f>'1. Calculations &amp; Data'!$S19</f>
        <v>-0.36226621144513205</v>
      </c>
      <c r="R18" s="1">
        <f>'1. Calculations &amp; Data'!$AV19/'1. Calculations &amp; Data'!$AH19-1</f>
        <v>-0.39315591246108972</v>
      </c>
      <c r="S18" s="29">
        <f>'1. Calculations &amp; Data'!$AU19/'1. Calculations &amp; Data'!$AH19-1</f>
        <v>-0.30720204689617547</v>
      </c>
      <c r="T18" s="25">
        <f>'1. Calculations &amp; Data'!$T19/'1. Calculations &amp; Data'!$AI19-1</f>
        <v>2.0395117270253449E-2</v>
      </c>
      <c r="U18" s="2">
        <f>'1. Calculations &amp; Data'!$X19</f>
        <v>-0.64479276187899992</v>
      </c>
      <c r="V18" s="22">
        <f>U18-'1. Calculations &amp; Data'!AC19</f>
        <v>1.463117238121</v>
      </c>
      <c r="W18"/>
    </row>
    <row r="19" spans="2:23" x14ac:dyDescent="0.2">
      <c r="B19"/>
      <c r="C19" s="75" t="s">
        <v>24</v>
      </c>
      <c r="D19" s="10">
        <f>'1. Calculations &amp; Data'!F20</f>
        <v>-0.53257588678983403</v>
      </c>
      <c r="E19" s="4">
        <f>'1. Calculations &amp; Data'!I20</f>
        <v>-0.52416618304621987</v>
      </c>
      <c r="F19" s="104">
        <v>-0.4</v>
      </c>
      <c r="G19" s="55">
        <v>-0.40681605606544347</v>
      </c>
      <c r="H19" s="4">
        <v>-0.40189257432926651</v>
      </c>
      <c r="I19" s="31">
        <f>'1. Calculations &amp; Data'!$M20</f>
        <v>-0.64851813904483113</v>
      </c>
      <c r="J19" s="1">
        <f>'1. Calculations &amp; Data'!$AR20/'1. Calculations &amp; Data'!$AD20-1</f>
        <v>-0.35360050275199517</v>
      </c>
      <c r="K19" s="1">
        <f>'1. Calculations &amp; Data'!$AQ20/'1. Calculations &amp; Data'!$AD20-1</f>
        <v>-0.32106806877359395</v>
      </c>
      <c r="L19" s="18">
        <f>'1. Calculations &amp; Data'!$Q20</f>
        <v>-0.25301455239726978</v>
      </c>
      <c r="M19" s="98"/>
      <c r="N19" s="39">
        <v>-7.0000000000000007E-2</v>
      </c>
      <c r="O19" s="1">
        <f>'1. Calculations &amp; Data'!$AT20/'1. Calculations &amp; Data'!$AG20-1</f>
        <v>-0.19071212526160641</v>
      </c>
      <c r="P19" s="1">
        <f>'1. Calculations &amp; Data'!$AS20/'1. Calculations &amp; Data'!$AG20-1</f>
        <v>-5.6450096500730185E-2</v>
      </c>
      <c r="Q19" s="18">
        <f>'1. Calculations &amp; Data'!$S20</f>
        <v>-0.30589888419415079</v>
      </c>
      <c r="R19" s="1">
        <f>'1. Calculations &amp; Data'!$AV20/'1. Calculations &amp; Data'!$AH20-1</f>
        <v>-0.2477774895047411</v>
      </c>
      <c r="S19" s="29">
        <f>'1. Calculations &amp; Data'!$AU20/'1. Calculations &amp; Data'!$AH20-1</f>
        <v>-9.063865744709465E-2</v>
      </c>
      <c r="T19" s="25">
        <f>'1. Calculations &amp; Data'!$T20/'1. Calculations &amp; Data'!$AI20-1</f>
        <v>0.17861602281340927</v>
      </c>
      <c r="U19" s="2">
        <f>'1. Calculations &amp; Data'!$X20</f>
        <v>-2.0149752777700001</v>
      </c>
      <c r="V19" s="22">
        <f>U19-'1. Calculations &amp; Data'!AC20</f>
        <v>0.60210472223</v>
      </c>
      <c r="W19"/>
    </row>
    <row r="20" spans="2:23" x14ac:dyDescent="0.2">
      <c r="B20"/>
      <c r="C20" s="75" t="s">
        <v>25</v>
      </c>
      <c r="D20" s="10">
        <f>'1. Calculations &amp; Data'!F21</f>
        <v>-0.40209519538983662</v>
      </c>
      <c r="E20" s="4">
        <f>'1. Calculations &amp; Data'!I21</f>
        <v>-0.46843885050656986</v>
      </c>
      <c r="F20" s="104">
        <v>-0.51</v>
      </c>
      <c r="G20" s="55">
        <v>-0.11694107610002757</v>
      </c>
      <c r="H20" s="4">
        <v>-0.15847840286073311</v>
      </c>
      <c r="I20" s="31">
        <f>'1. Calculations &amp; Data'!$M21</f>
        <v>-0.63732627167984424</v>
      </c>
      <c r="J20" s="1">
        <f>'1. Calculations &amp; Data'!$AR21/'1. Calculations &amp; Data'!$AD21-1</f>
        <v>-0.42904364962029296</v>
      </c>
      <c r="K20" s="1">
        <f>'1. Calculations &amp; Data'!$AQ21/'1. Calculations &amp; Data'!$AD21-1</f>
        <v>-0.31900808186093743</v>
      </c>
      <c r="L20" s="18">
        <f>'1. Calculations &amp; Data'!$Q21</f>
        <v>-0.55000000000000004</v>
      </c>
      <c r="M20" s="98"/>
      <c r="N20" s="39">
        <v>-0.3</v>
      </c>
      <c r="O20" s="1">
        <f>'1. Calculations &amp; Data'!$AT21/'1. Calculations &amp; Data'!$AG21-1</f>
        <v>-0.28119121053677454</v>
      </c>
      <c r="P20" s="1">
        <f>'1. Calculations &amp; Data'!$AS21/'1. Calculations &amp; Data'!$AG21-1</f>
        <v>-3.0592361910461108E-2</v>
      </c>
      <c r="Q20" s="18">
        <f>'1. Calculations &amp; Data'!$S21</f>
        <v>-0.6</v>
      </c>
      <c r="R20" s="1">
        <f>'1. Calculations &amp; Data'!$AV21/'1. Calculations &amp; Data'!$AH21-1</f>
        <v>-0.41871644175823741</v>
      </c>
      <c r="S20" s="29">
        <f>'1. Calculations &amp; Data'!$AU21/'1. Calculations &amp; Data'!$AH21-1</f>
        <v>-9.4520195034284105E-2</v>
      </c>
      <c r="T20" s="25">
        <f>'1. Calculations &amp; Data'!$T21/'1. Calculations &amp; Data'!$AI21-1</f>
        <v>-7.5027951922558511E-2</v>
      </c>
      <c r="U20" s="2">
        <f>'1. Calculations &amp; Data'!$X21</f>
        <v>6.6492199652600004</v>
      </c>
      <c r="V20" s="22">
        <f>U20-'1. Calculations &amp; Data'!AC21</f>
        <v>1.7285799652600007</v>
      </c>
      <c r="W20"/>
    </row>
    <row r="21" spans="2:23" x14ac:dyDescent="0.2">
      <c r="B21"/>
      <c r="C21" s="75" t="s">
        <v>26</v>
      </c>
      <c r="D21" s="10">
        <f>'1. Calculations &amp; Data'!F22</f>
        <v>-0.48965491724517363</v>
      </c>
      <c r="E21" s="4">
        <f>'1. Calculations &amp; Data'!I22</f>
        <v>-0.44799400410827173</v>
      </c>
      <c r="F21" s="104"/>
      <c r="G21" s="55">
        <v>-0.40758994382334679</v>
      </c>
      <c r="H21" s="4">
        <v>-0.36627208946141721</v>
      </c>
      <c r="I21" s="31">
        <f>'1. Calculations &amp; Data'!$M22</f>
        <v>-0.67868690628173234</v>
      </c>
      <c r="J21" s="1">
        <f>'1. Calculations &amp; Data'!$AR22/'1. Calculations &amp; Data'!$AD22-1</f>
        <v>-0.5585379187629298</v>
      </c>
      <c r="K21" s="1">
        <f>'1. Calculations &amp; Data'!$AQ22/'1. Calculations &amp; Data'!$AD22-1</f>
        <v>-0.40822542553483221</v>
      </c>
      <c r="L21" s="18">
        <f>'1. Calculations &amp; Data'!$Q22</f>
        <v>-0.39212124937749926</v>
      </c>
      <c r="M21" s="100">
        <v>-0.34599999999999997</v>
      </c>
      <c r="N21" s="39">
        <v>-0.33</v>
      </c>
      <c r="O21" s="1">
        <f>'1. Calculations &amp; Data'!$AT22/'1. Calculations &amp; Data'!$AG22-1</f>
        <v>-0.35882326895687389</v>
      </c>
      <c r="P21" s="1">
        <f>'1. Calculations &amp; Data'!$AS22/'1. Calculations &amp; Data'!$AG22-1</f>
        <v>-0.17078035930220414</v>
      </c>
      <c r="Q21" s="18">
        <f>'1. Calculations &amp; Data'!$S22</f>
        <v>-0.45257387801205839</v>
      </c>
      <c r="R21" s="1">
        <f>'1. Calculations &amp; Data'!$AV22/'1. Calculations &amp; Data'!$AH22-1</f>
        <v>-0.39006088115475368</v>
      </c>
      <c r="S21" s="29">
        <f>'1. Calculations &amp; Data'!$AU22/'1. Calculations &amp; Data'!$AH22-1</f>
        <v>-0.1826796463588356</v>
      </c>
      <c r="T21" s="25">
        <f>'1. Calculations &amp; Data'!$T22/'1. Calculations &amp; Data'!$AI22-1</f>
        <v>-6.2342196733816357E-2</v>
      </c>
      <c r="U21" s="2">
        <f>'1. Calculations &amp; Data'!$X22</f>
        <v>-23.428713403500002</v>
      </c>
      <c r="V21" s="22">
        <f>U21-'1. Calculations &amp; Data'!AC22</f>
        <v>-19.872793403500001</v>
      </c>
      <c r="W21"/>
    </row>
    <row r="22" spans="2:23" x14ac:dyDescent="0.2">
      <c r="B22"/>
      <c r="C22" s="75" t="s">
        <v>27</v>
      </c>
      <c r="D22" s="10">
        <f>'1. Calculations &amp; Data'!F23</f>
        <v>-0.2231900867338743</v>
      </c>
      <c r="E22" s="4">
        <f>'1. Calculations &amp; Data'!I23</f>
        <v>-0.68593298452677964</v>
      </c>
      <c r="F22" s="104">
        <v>-0.65</v>
      </c>
      <c r="G22" s="55">
        <v>-9.7710508855271994E-2</v>
      </c>
      <c r="H22" s="4">
        <v>-0.61090615492539413</v>
      </c>
      <c r="I22" s="31">
        <f>'1. Calculations &amp; Data'!$M23</f>
        <v>-0.37091385324288639</v>
      </c>
      <c r="J22" s="1">
        <f>'1. Calculations &amp; Data'!$AR23/'1. Calculations &amp; Data'!$AD23-1</f>
        <v>-0.13419664993102698</v>
      </c>
      <c r="K22" s="1">
        <f>'1. Calculations &amp; Data'!$AQ23/'1. Calculations &amp; Data'!$AD23-1</f>
        <v>-9.1731050555954097E-2</v>
      </c>
      <c r="L22" s="18">
        <f>'1. Calculations &amp; Data'!$Q23</f>
        <v>-0.25107933809605831</v>
      </c>
      <c r="M22" s="98"/>
      <c r="N22" s="39">
        <v>-0.06</v>
      </c>
      <c r="O22" s="1">
        <f>'1. Calculations &amp; Data'!$AT23/'1. Calculations &amp; Data'!$AG23-1</f>
        <v>-9.2750085345086219E-2</v>
      </c>
      <c r="P22" s="1">
        <f>'1. Calculations &amp; Data'!$AS23/'1. Calculations &amp; Data'!$AG23-1</f>
        <v>6.8353091503136287E-2</v>
      </c>
      <c r="Q22" s="18">
        <f>'1. Calculations &amp; Data'!$S23</f>
        <v>-0.30385838181843217</v>
      </c>
      <c r="R22" s="1">
        <f>'1. Calculations &amp; Data'!$AV23/'1. Calculations &amp; Data'!$AH23-1</f>
        <v>-0.23760698284005244</v>
      </c>
      <c r="S22" s="29">
        <f>'1. Calculations &amp; Data'!$AU23/'1. Calculations &amp; Data'!$AH23-1</f>
        <v>4.8093780524164131E-2</v>
      </c>
      <c r="T22" s="25">
        <f>'1. Calculations &amp; Data'!$T23/'1. Calculations &amp; Data'!$AI23-1</f>
        <v>0.29476182309111953</v>
      </c>
      <c r="U22" s="2">
        <f>'1. Calculations &amp; Data'!$X23</f>
        <v>4.3007381830800009</v>
      </c>
      <c r="V22" s="22">
        <f>U22-'1. Calculations &amp; Data'!AC23</f>
        <v>14.50945818308</v>
      </c>
      <c r="W22"/>
    </row>
    <row r="23" spans="2:23" x14ac:dyDescent="0.2">
      <c r="B23"/>
      <c r="C23" s="75" t="s">
        <v>28</v>
      </c>
      <c r="D23" s="10">
        <f>'1. Calculations &amp; Data'!F24</f>
        <v>-0.81572972008417755</v>
      </c>
      <c r="E23" s="4">
        <f>'1. Calculations &amp; Data'!I24</f>
        <v>-0.75523047011750699</v>
      </c>
      <c r="F23" s="104">
        <v>-0.7</v>
      </c>
      <c r="G23" s="55">
        <v>-0.71758594758965921</v>
      </c>
      <c r="H23" s="4">
        <v>-0.66842141443668335</v>
      </c>
      <c r="I23" s="31">
        <f>'1. Calculations &amp; Data'!$M24</f>
        <v>-0.70628187668377007</v>
      </c>
      <c r="J23" s="1">
        <f>'1. Calculations &amp; Data'!$AR24/'1. Calculations &amp; Data'!$AD24-1</f>
        <v>-0.4902693020483111</v>
      </c>
      <c r="K23" s="1">
        <f>'1. Calculations &amp; Data'!$AQ24/'1. Calculations &amp; Data'!$AD24-1</f>
        <v>-0.48370814961984121</v>
      </c>
      <c r="L23" s="18">
        <f>'1. Calculations &amp; Data'!$Q24</f>
        <v>-0.26065589363265551</v>
      </c>
      <c r="M23" s="98"/>
      <c r="N23" s="39">
        <v>-0.09</v>
      </c>
      <c r="O23" s="1">
        <f>'1. Calculations &amp; Data'!$AT24/'1. Calculations &amp; Data'!$AG24-1</f>
        <v>-0.10878499775499828</v>
      </c>
      <c r="P23" s="1">
        <f>'1. Calculations &amp; Data'!$AS24/'1. Calculations &amp; Data'!$AG24-1</f>
        <v>0.26761242624713577</v>
      </c>
      <c r="Q23" s="18">
        <f>'1. Calculations &amp; Data'!$S24</f>
        <v>-0.31395596342032217</v>
      </c>
      <c r="R23" s="1">
        <f>'1. Calculations &amp; Data'!$AV24/'1. Calculations &amp; Data'!$AH24-1</f>
        <v>-0.11754952631754778</v>
      </c>
      <c r="S23" s="29">
        <f>'1. Calculations &amp; Data'!$AU24/'1. Calculations &amp; Data'!$AH24-1</f>
        <v>0.40418103499104618</v>
      </c>
      <c r="T23" s="25">
        <f>'1. Calculations &amp; Data'!$T24/'1. Calculations &amp; Data'!$AI24-1</f>
        <v>-9.3720673107501873E-2</v>
      </c>
      <c r="U23" s="2">
        <f>'1. Calculations &amp; Data'!$X24</f>
        <v>-3.9360787283400001</v>
      </c>
      <c r="V23" s="22">
        <f>U23-'1. Calculations &amp; Data'!AC24</f>
        <v>1.64216127166</v>
      </c>
      <c r="W23"/>
    </row>
    <row r="24" spans="2:23" x14ac:dyDescent="0.2">
      <c r="B24"/>
      <c r="C24" s="75" t="s">
        <v>29</v>
      </c>
      <c r="D24" s="10">
        <f>'1. Calculations &amp; Data'!F25</f>
        <v>-0.59964642527732281</v>
      </c>
      <c r="E24" s="4">
        <f>'1. Calculations &amp; Data'!I25</f>
        <v>-0.56513392842602372</v>
      </c>
      <c r="F24" s="104"/>
      <c r="G24" s="55">
        <v>-0.57947459616727826</v>
      </c>
      <c r="H24" s="4">
        <v>-0.54468977478953873</v>
      </c>
      <c r="I24" s="31">
        <f>'1. Calculations &amp; Data'!$M25</f>
        <v>-0.66409175426798883</v>
      </c>
      <c r="J24" s="1">
        <f>'1. Calculations &amp; Data'!$AR25/'1. Calculations &amp; Data'!$AD25-1</f>
        <v>-0.63203637901252585</v>
      </c>
      <c r="K24" s="1">
        <f>'1. Calculations &amp; Data'!$AQ25/'1. Calculations &amp; Data'!$AD25-1</f>
        <v>-0.49677243859205555</v>
      </c>
      <c r="L24" s="18">
        <f>'1. Calculations &amp; Data'!$Q25</f>
        <v>-0.55000000000000004</v>
      </c>
      <c r="M24" s="99" t="s">
        <v>109</v>
      </c>
      <c r="N24" s="39">
        <v>-0.4</v>
      </c>
      <c r="O24" s="1">
        <f>'1. Calculations &amp; Data'!$AT25/'1. Calculations &amp; Data'!$AG25-1</f>
        <v>-0.53155066276938157</v>
      </c>
      <c r="P24" s="1">
        <f>'1. Calculations &amp; Data'!$AS25/'1. Calculations &amp; Data'!$AG25-1</f>
        <v>-0.10050618518813648</v>
      </c>
      <c r="Q24" s="18">
        <f>'1. Calculations &amp; Data'!$S25</f>
        <v>-0.6</v>
      </c>
      <c r="R24" s="1">
        <f>'1. Calculations &amp; Data'!$AV25/'1. Calculations &amp; Data'!$AH25-1</f>
        <v>-0.55484158469130351</v>
      </c>
      <c r="S24" s="29">
        <f>'1. Calculations &amp; Data'!$AU25/'1. Calculations &amp; Data'!$AH25-1</f>
        <v>-0.11369215431266744</v>
      </c>
      <c r="T24" s="25">
        <f>'1. Calculations &amp; Data'!$T25/'1. Calculations &amp; Data'!$AI25-1</f>
        <v>-0.18117994320241704</v>
      </c>
      <c r="U24" s="2">
        <f>'1. Calculations &amp; Data'!$X25</f>
        <v>-0.40061729912499999</v>
      </c>
      <c r="V24" s="22">
        <f>U24-'1. Calculations &amp; Data'!AC25</f>
        <v>-0.50186729912499994</v>
      </c>
      <c r="W24"/>
    </row>
    <row r="25" spans="2:23" x14ac:dyDescent="0.2">
      <c r="B25"/>
      <c r="C25" s="75" t="s">
        <v>30</v>
      </c>
      <c r="D25" s="10">
        <f>'1. Calculations &amp; Data'!F26</f>
        <v>-0.40135815637389871</v>
      </c>
      <c r="E25" s="4">
        <f>'1. Calculations &amp; Data'!I26</f>
        <v>-0.40071747175918981</v>
      </c>
      <c r="F25" s="104"/>
      <c r="G25" s="55">
        <v>3.5013218464546192E-2</v>
      </c>
      <c r="H25" s="4">
        <v>3.632602663818818E-2</v>
      </c>
      <c r="I25" s="31">
        <f>'1. Calculations &amp; Data'!$M26</f>
        <v>-0.57161656779668035</v>
      </c>
      <c r="J25" s="1">
        <f>'1. Calculations &amp; Data'!$AR26/'1. Calculations &amp; Data'!$AD26-1</f>
        <v>-0.45646375662140626</v>
      </c>
      <c r="K25" s="1">
        <f>'1. Calculations &amp; Data'!$AQ26/'1. Calculations &amp; Data'!$AD26-1</f>
        <v>-0.64589718849587419</v>
      </c>
      <c r="L25" s="18">
        <f>'1. Calculations &amp; Data'!$Q26</f>
        <v>-0.33884607366607089</v>
      </c>
      <c r="M25" s="98"/>
      <c r="N25" s="39">
        <v>-0.19</v>
      </c>
      <c r="O25" s="1">
        <f>'1. Calculations &amp; Data'!$AT26/'1. Calculations &amp; Data'!$AG26-1</f>
        <v>0.5908721031140225</v>
      </c>
      <c r="P25" s="1">
        <f>'1. Calculations &amp; Data'!$AS26/'1. Calculations &amp; Data'!$AG26-1</f>
        <v>0.3821411301119404</v>
      </c>
      <c r="Q25" s="18">
        <f>'1. Calculations &amp; Data'!$S26</f>
        <v>-0.3964001909232745</v>
      </c>
      <c r="R25" s="1">
        <f>'1. Calculations &amp; Data'!$AV26/'1. Calculations &amp; Data'!$AH26-1</f>
        <v>0.65326967216589837</v>
      </c>
      <c r="S25" s="29">
        <f>'1. Calculations &amp; Data'!$AU26/'1. Calculations &amp; Data'!$AH26-1</f>
        <v>0.42476881131067845</v>
      </c>
      <c r="T25" s="25">
        <f>'1. Calculations &amp; Data'!$T26/'1. Calculations &amp; Data'!$AI26-1</f>
        <v>-0.1696744269706153</v>
      </c>
      <c r="U25" s="2">
        <f>'1. Calculations &amp; Data'!$X26</f>
        <v>5.5864748488100005E-4</v>
      </c>
      <c r="V25" s="22">
        <f>U25-'1. Calculations &amp; Data'!AC26</f>
        <v>-3.2413525151189998E-3</v>
      </c>
      <c r="W25"/>
    </row>
    <row r="26" spans="2:23" x14ac:dyDescent="0.2">
      <c r="B26"/>
      <c r="C26" s="75" t="s">
        <v>31</v>
      </c>
      <c r="D26" s="10">
        <f>'1. Calculations &amp; Data'!F27</f>
        <v>-0.53689332610611751</v>
      </c>
      <c r="E26" s="4">
        <f>'1. Calculations &amp; Data'!I27</f>
        <v>-0.54855737931888315</v>
      </c>
      <c r="F26" s="104">
        <v>-0.49</v>
      </c>
      <c r="G26" s="55">
        <v>-0.34297553624855248</v>
      </c>
      <c r="H26" s="4">
        <v>-0.34899727986430984</v>
      </c>
      <c r="I26" s="31">
        <f>'1. Calculations &amp; Data'!$M27</f>
        <v>-0.6234812229156208</v>
      </c>
      <c r="J26" s="1">
        <f>'1. Calculations &amp; Data'!$AR27/'1. Calculations &amp; Data'!$AD27-1</f>
        <v>-0.38812874265122133</v>
      </c>
      <c r="K26" s="1">
        <f>'1. Calculations &amp; Data'!$AQ27/'1. Calculations &amp; Data'!$AD27-1</f>
        <v>-4.4894906249359101E-2</v>
      </c>
      <c r="L26" s="18">
        <f>'1. Calculations &amp; Data'!$Q27</f>
        <v>-0.46969097405447224</v>
      </c>
      <c r="M26" s="98"/>
      <c r="N26" s="39">
        <v>-0.36</v>
      </c>
      <c r="O26" s="1">
        <f>'1. Calculations &amp; Data'!$AT27/'1. Calculations &amp; Data'!$AG27-1</f>
        <v>-0.282687199002287</v>
      </c>
      <c r="P26" s="1">
        <f>'1. Calculations &amp; Data'!$AS27/'1. Calculations &amp; Data'!$AG27-1</f>
        <v>-0.18981847347566139</v>
      </c>
      <c r="Q26" s="18">
        <f>'1. Calculations &amp; Data'!$S27</f>
        <v>-0.5254907673697562</v>
      </c>
      <c r="R26" s="1">
        <f>'1. Calculations &amp; Data'!$AV27/'1. Calculations &amp; Data'!$AH27-1</f>
        <v>-0.32789936789985696</v>
      </c>
      <c r="S26" s="29">
        <f>'1. Calculations &amp; Data'!$AU27/'1. Calculations &amp; Data'!$AH27-1</f>
        <v>-0.22195345304062952</v>
      </c>
      <c r="T26" s="25">
        <f>'1. Calculations &amp; Data'!$T27/'1. Calculations &amp; Data'!$AI27-1</f>
        <v>-2.4634782940372024E-2</v>
      </c>
      <c r="U26" s="2">
        <f>'1. Calculations &amp; Data'!$X27</f>
        <v>5.6</v>
      </c>
      <c r="V26" s="22">
        <f>U26-'1. Calculations &amp; Data'!AC27</f>
        <v>-0.89174000000000042</v>
      </c>
      <c r="W26"/>
    </row>
    <row r="27" spans="2:23" x14ac:dyDescent="0.2">
      <c r="B27"/>
      <c r="C27" s="75" t="s">
        <v>32</v>
      </c>
      <c r="D27" s="10">
        <f>'1. Calculations &amp; Data'!F28</f>
        <v>-0.55691995284243156</v>
      </c>
      <c r="E27" s="4">
        <f>'1. Calculations &amp; Data'!I28</f>
        <v>-0.54152171734040822</v>
      </c>
      <c r="F27" s="104">
        <v>-0.23</v>
      </c>
      <c r="G27" s="55">
        <v>-0.28936576459337449</v>
      </c>
      <c r="H27" s="4">
        <v>-0.29221915365174445</v>
      </c>
      <c r="I27" s="31">
        <f>'1. Calculations &amp; Data'!$M28</f>
        <v>-0.63363369137042747</v>
      </c>
      <c r="J27" s="1">
        <f>'1. Calculations &amp; Data'!$AR28/'1. Calculations &amp; Data'!$AD28-1</f>
        <v>-0.23403992290222553</v>
      </c>
      <c r="K27" s="1">
        <f>'1. Calculations &amp; Data'!$AQ28/'1. Calculations &amp; Data'!$AD28-1</f>
        <v>-9.6461002071269952E-2</v>
      </c>
      <c r="L27" s="18">
        <f>'1. Calculations &amp; Data'!$Q28</f>
        <v>-0.25418234341005008</v>
      </c>
      <c r="M27" s="98"/>
      <c r="N27" s="39">
        <v>-7.0000000000000007E-2</v>
      </c>
      <c r="O27" s="1">
        <f>'1. Calculations &amp; Data'!$AT28/'1. Calculations &amp; Data'!$AG28-1</f>
        <v>-8.9888500999450782E-2</v>
      </c>
      <c r="P27" s="1">
        <f>'1. Calculations &amp; Data'!$AS28/'1. Calculations &amp; Data'!$AG28-1</f>
        <v>0.16375410895853548</v>
      </c>
      <c r="Q27" s="18">
        <f>'1. Calculations &amp; Data'!$S28</f>
        <v>-0.3071302105306859</v>
      </c>
      <c r="R27" s="1">
        <f>'1. Calculations &amp; Data'!$AV28/'1. Calculations &amp; Data'!$AH28-1</f>
        <v>-0.12231906799869663</v>
      </c>
      <c r="S27" s="29">
        <f>'1. Calculations &amp; Data'!$AU28/'1. Calculations &amp; Data'!$AH28-1</f>
        <v>0.18088138421623379</v>
      </c>
      <c r="T27" s="25">
        <f>'1. Calculations &amp; Data'!$T28/'1. Calculations &amp; Data'!$AI28-1</f>
        <v>7.1060777937281605E-2</v>
      </c>
      <c r="U27" s="2">
        <f>'1. Calculations &amp; Data'!$X28</f>
        <v>-21.692929932999998</v>
      </c>
      <c r="V27" s="22">
        <f>U27-'1. Calculations &amp; Data'!AC28</f>
        <v>10.740800066999999</v>
      </c>
      <c r="W27"/>
    </row>
    <row r="28" spans="2:23" x14ac:dyDescent="0.2">
      <c r="B28"/>
      <c r="C28" s="75" t="s">
        <v>33</v>
      </c>
      <c r="D28" s="10">
        <f>'1. Calculations &amp; Data'!F29</f>
        <v>-0.35906420714076881</v>
      </c>
      <c r="E28" s="4">
        <f>'1. Calculations &amp; Data'!I29</f>
        <v>-0.22963270289180659</v>
      </c>
      <c r="F28" s="104" t="s">
        <v>108</v>
      </c>
      <c r="G28" s="55">
        <v>-0.48322912654396</v>
      </c>
      <c r="H28" s="4">
        <v>-0.35501214785499269</v>
      </c>
      <c r="I28" s="31">
        <f>'1. Calculations &amp; Data'!$M29</f>
        <v>-0.67258781415255298</v>
      </c>
      <c r="J28" s="1">
        <f>'1. Calculations &amp; Data'!$AR29/'1. Calculations &amp; Data'!$AD29-1</f>
        <v>-0.69540936803499132</v>
      </c>
      <c r="K28" s="1">
        <f>'1. Calculations &amp; Data'!$AQ29/'1. Calculations &amp; Data'!$AD29-1</f>
        <v>-0.31505916030017245</v>
      </c>
      <c r="L28" s="18">
        <f>'1. Calculations &amp; Data'!$Q29</f>
        <v>-0.30698096665321184</v>
      </c>
      <c r="M28" s="98"/>
      <c r="N28" s="39">
        <v>-0.17</v>
      </c>
      <c r="O28" s="1">
        <f>'1. Calculations &amp; Data'!$AT29/'1. Calculations &amp; Data'!$AG29-1</f>
        <v>-0.44749444848610809</v>
      </c>
      <c r="P28" s="1">
        <f>'1. Calculations &amp; Data'!$AS29/'1. Calculations &amp; Data'!$AG29-1</f>
        <v>-0.13574583156581577</v>
      </c>
      <c r="Q28" s="18">
        <f>'1. Calculations &amp; Data'!$S29</f>
        <v>-0.36280141763932294</v>
      </c>
      <c r="R28" s="1">
        <f>'1. Calculations &amp; Data'!$AV29/'1. Calculations &amp; Data'!$AH29-1</f>
        <v>-0.49188799507894498</v>
      </c>
      <c r="S28" s="29">
        <f>'1. Calculations &amp; Data'!$AU29/'1. Calculations &amp; Data'!$AH29-1</f>
        <v>-0.16098245812079959</v>
      </c>
      <c r="T28" s="25">
        <f>'1. Calculations &amp; Data'!$T29/'1. Calculations &amp; Data'!$AI29-1</f>
        <v>-0.18043059061963385</v>
      </c>
      <c r="U28" s="2">
        <f>'1. Calculations &amp; Data'!$X29</f>
        <v>-6.9260055959000004</v>
      </c>
      <c r="V28" s="22">
        <f>U28-'1. Calculations &amp; Data'!AC29</f>
        <v>-8.0744655959000013</v>
      </c>
      <c r="W28"/>
    </row>
    <row r="29" spans="2:23" x14ac:dyDescent="0.2">
      <c r="B29"/>
      <c r="C29" s="75" t="s">
        <v>34</v>
      </c>
      <c r="D29" s="10">
        <f>'1. Calculations &amp; Data'!F30</f>
        <v>-0.64410057813058486</v>
      </c>
      <c r="E29" s="4">
        <f>'1. Calculations &amp; Data'!I30</f>
        <v>-0.63127919110550446</v>
      </c>
      <c r="F29" s="104"/>
      <c r="G29" s="55">
        <v>-0.50698814396724301</v>
      </c>
      <c r="H29" s="4">
        <v>-0.5046102818460666</v>
      </c>
      <c r="I29" s="31">
        <f>'1. Calculations &amp; Data'!$M30</f>
        <v>-0.59239091191900273</v>
      </c>
      <c r="J29" s="1">
        <f>'1. Calculations &amp; Data'!$AR30/'1. Calculations &amp; Data'!$AD30-1</f>
        <v>-0.40186448237337646</v>
      </c>
      <c r="K29" s="1">
        <f>'1. Calculations &amp; Data'!$AQ30/'1. Calculations &amp; Data'!$AD30-1</f>
        <v>-0.44813838201164102</v>
      </c>
      <c r="L29" s="18">
        <f>'1. Calculations &amp; Data'!$Q30</f>
        <v>-0.21902317972196061</v>
      </c>
      <c r="M29" s="98"/>
      <c r="N29" s="39">
        <v>-0.02</v>
      </c>
      <c r="O29" s="1">
        <f>'1. Calculations &amp; Data'!$AT30/'1. Calculations &amp; Data'!$AG30-1</f>
        <v>6.4079020269134368E-3</v>
      </c>
      <c r="P29" s="1">
        <f>'1. Calculations &amp; Data'!$AS30/'1. Calculations &amp; Data'!$AG30-1</f>
        <v>-2.2159702916278334E-2</v>
      </c>
      <c r="Q29" s="18">
        <f>'1. Calculations &amp; Data'!$S30</f>
        <v>-0.2700581627533869</v>
      </c>
      <c r="R29" s="1">
        <f>'1. Calculations &amp; Data'!$AV30/'1. Calculations &amp; Data'!$AH30-1</f>
        <v>3.0743226079170682E-2</v>
      </c>
      <c r="S29" s="29">
        <f>'1. Calculations &amp; Data'!$AU30/'1. Calculations &amp; Data'!$AH30-1</f>
        <v>-8.0647540979806864E-3</v>
      </c>
      <c r="T29" s="25">
        <f>'1. Calculations &amp; Data'!$T30/'1. Calculations &amp; Data'!$AI30-1</f>
        <v>-6.0640844281054318E-2</v>
      </c>
      <c r="U29" s="2">
        <f>'1. Calculations &amp; Data'!$X30</f>
        <v>-9.9162431086187812</v>
      </c>
      <c r="V29" s="22">
        <f>U29-'1. Calculations &amp; Data'!AC30</f>
        <v>9.0012468913812196</v>
      </c>
      <c r="W29"/>
    </row>
    <row r="30" spans="2:23" x14ac:dyDescent="0.2">
      <c r="B30"/>
      <c r="C30" s="75" t="s">
        <v>35</v>
      </c>
      <c r="D30" s="10">
        <f>'1. Calculations &amp; Data'!F31</f>
        <v>-0.61992400514829904</v>
      </c>
      <c r="E30" s="4">
        <f>'1. Calculations &amp; Data'!I31</f>
        <v>-0.60897783865598654</v>
      </c>
      <c r="F30" s="104"/>
      <c r="G30" s="55">
        <v>-0.53734669926260636</v>
      </c>
      <c r="H30" s="4">
        <v>-0.53726347807783026</v>
      </c>
      <c r="I30" s="31">
        <f>'1. Calculations &amp; Data'!$M31</f>
        <v>-0.55856923260827762</v>
      </c>
      <c r="J30" s="1">
        <f>'1. Calculations &amp; Data'!$AR31/'1. Calculations &amp; Data'!$AD31-1</f>
        <v>-0.45492508702491474</v>
      </c>
      <c r="K30" s="1">
        <f>'1. Calculations &amp; Data'!$AQ31/'1. Calculations &amp; Data'!$AD31-1</f>
        <v>-0.23599782642110112</v>
      </c>
      <c r="L30" s="18">
        <f>'1. Calculations &amp; Data'!$Q31</f>
        <v>-0.2840801018043414</v>
      </c>
      <c r="M30" s="98">
        <v>-0.2</v>
      </c>
      <c r="N30" s="39">
        <v>-0.12</v>
      </c>
      <c r="O30" s="1">
        <f>'1. Calculations &amp; Data'!$AT31/'1. Calculations &amp; Data'!$AG31-1</f>
        <v>-0.18139773202841936</v>
      </c>
      <c r="P30" s="1">
        <f>'1. Calculations &amp; Data'!$AS31/'1. Calculations &amp; Data'!$AG31-1</f>
        <v>-5.1764066674754083E-2</v>
      </c>
      <c r="Q30" s="18">
        <f>'1. Calculations &amp; Data'!$S31</f>
        <v>-0.33865459880852145</v>
      </c>
      <c r="R30" s="1">
        <f>'1. Calculations &amp; Data'!$AV31/'1. Calculations &amp; Data'!$AH31-1</f>
        <v>-0.19513956935034882</v>
      </c>
      <c r="S30" s="29">
        <f>'1. Calculations &amp; Data'!$AU31/'1. Calculations &amp; Data'!$AH31-1</f>
        <v>-6.4736590203353206E-2</v>
      </c>
      <c r="T30" s="25">
        <f>'1. Calculations &amp; Data'!$T31/'1. Calculations &amp; Data'!$AI31-1</f>
        <v>-7.8940837319863788E-2</v>
      </c>
      <c r="U30" s="2">
        <f>'1. Calculations &amp; Data'!$X31</f>
        <v>-4.4827746532600008</v>
      </c>
      <c r="V30" s="22">
        <f>U30-'1. Calculations &amp; Data'!AC31</f>
        <v>5.1932753467399992</v>
      </c>
      <c r="W30"/>
    </row>
    <row r="31" spans="2:23" x14ac:dyDescent="0.2">
      <c r="B31"/>
      <c r="C31" s="75" t="s">
        <v>36</v>
      </c>
      <c r="D31" s="10">
        <f>'1. Calculations &amp; Data'!F32</f>
        <v>-0.66823990382165288</v>
      </c>
      <c r="E31" s="4">
        <f>'1. Calculations &amp; Data'!I32</f>
        <v>-0.40128388980862595</v>
      </c>
      <c r="F31" s="104">
        <v>-0.3</v>
      </c>
      <c r="G31" s="55">
        <v>-0.53278021720700863</v>
      </c>
      <c r="H31" s="4">
        <v>-0.29719553919780073</v>
      </c>
      <c r="I31" s="31">
        <f>'1. Calculations &amp; Data'!$M32</f>
        <v>-0.62984649981523866</v>
      </c>
      <c r="J31" s="1">
        <f>'1. Calculations &amp; Data'!$AR32/'1. Calculations &amp; Data'!$AD32-1</f>
        <v>-0.49509969206706517</v>
      </c>
      <c r="K31" s="1">
        <f>'1. Calculations &amp; Data'!$AQ32/'1. Calculations &amp; Data'!$AD32-1</f>
        <v>-0.25824801794031227</v>
      </c>
      <c r="L31" s="18">
        <f>'1. Calculations &amp; Data'!$Q32</f>
        <v>-0.32539753656217074</v>
      </c>
      <c r="M31" s="98"/>
      <c r="N31" s="40">
        <v>-0.15</v>
      </c>
      <c r="O31" s="1">
        <f>'1. Calculations &amp; Data'!$AT32/'1. Calculations &amp; Data'!$AG32-1</f>
        <v>-0.26011546012372166</v>
      </c>
      <c r="P31" s="1">
        <f>'1. Calculations &amp; Data'!$AS32/'1. Calculations &amp; Data'!$AG32-1</f>
        <v>-5.7090096511619892E-2</v>
      </c>
      <c r="Q31" s="18">
        <f>'1. Calculations &amp; Data'!$S32</f>
        <v>-0.3822199671138139</v>
      </c>
      <c r="R31" s="1">
        <f>'1. Calculations &amp; Data'!$AV32/'1. Calculations &amp; Data'!$AH32-1</f>
        <v>-0.30150667275145837</v>
      </c>
      <c r="S31" s="29">
        <f>'1. Calculations &amp; Data'!$AU32/'1. Calculations &amp; Data'!$AH32-1</f>
        <v>-6.5901824604927439E-2</v>
      </c>
      <c r="T31" s="25">
        <f>'1. Calculations &amp; Data'!$T32/'1. Calculations &amp; Data'!$AI32-1</f>
        <v>-2.1982829246475322E-2</v>
      </c>
      <c r="U31" s="2">
        <f>'1. Calculations &amp; Data'!$X32</f>
        <v>-6.4213433425500002</v>
      </c>
      <c r="V31" s="22">
        <f>U31-'1. Calculations &amp; Data'!AC32</f>
        <v>-2.0610633425499998</v>
      </c>
      <c r="W31"/>
    </row>
    <row r="32" spans="2:23" x14ac:dyDescent="0.2">
      <c r="B32"/>
      <c r="C32" s="75" t="s">
        <v>37</v>
      </c>
      <c r="D32" s="10">
        <f>'1. Calculations &amp; Data'!F33</f>
        <v>-0.31234397962227711</v>
      </c>
      <c r="E32" s="4">
        <f>'1. Calculations &amp; Data'!I33</f>
        <v>-0.2737061923453068</v>
      </c>
      <c r="F32" s="104">
        <v>-0.23</v>
      </c>
      <c r="G32" s="55">
        <v>-0.24747853459821667</v>
      </c>
      <c r="H32" s="4">
        <v>-0.21648199251808309</v>
      </c>
      <c r="I32" s="31">
        <f>'1. Calculations &amp; Data'!$M33</f>
        <v>-0.70035122929844129</v>
      </c>
      <c r="J32" s="1">
        <f>'1. Calculations &amp; Data'!$AR33/'1. Calculations &amp; Data'!$AD33-1</f>
        <v>-0.60271617878941708</v>
      </c>
      <c r="K32" s="1">
        <f>'1. Calculations &amp; Data'!$AQ33/'1. Calculations &amp; Data'!$AD33-1</f>
        <v>-0.36372951731211622</v>
      </c>
      <c r="L32" s="18">
        <f>'1. Calculations &amp; Data'!$Q33</f>
        <v>-0.374711037183732</v>
      </c>
      <c r="M32" s="99">
        <v>-0.39</v>
      </c>
      <c r="N32" s="40">
        <v>-0.26</v>
      </c>
      <c r="O32" s="1">
        <f>'1. Calculations &amp; Data'!$AT33/'1. Calculations &amp; Data'!$AG33-1</f>
        <v>-0.39521270569885836</v>
      </c>
      <c r="P32" s="1">
        <f>'1. Calculations &amp; Data'!$AS33/'1. Calculations &amp; Data'!$AG33-1</f>
        <v>-0.15140538944476811</v>
      </c>
      <c r="Q32" s="18">
        <f>'1. Calculations &amp; Data'!$S33</f>
        <v>-0.43421643856935344</v>
      </c>
      <c r="R32" s="1">
        <f>'1. Calculations &amp; Data'!$AV33/'1. Calculations &amp; Data'!$AH33-1</f>
        <v>-0.42140904441734484</v>
      </c>
      <c r="S32" s="29">
        <f>'1. Calculations &amp; Data'!$AU33/'1. Calculations &amp; Data'!$AH33-1</f>
        <v>-0.17598031241441225</v>
      </c>
      <c r="T32" s="25">
        <f>'1. Calculations &amp; Data'!$T33/'1. Calculations &amp; Data'!$AI33-1</f>
        <v>-0.26844745863059261</v>
      </c>
      <c r="U32" s="2">
        <f>'1. Calculations &amp; Data'!$X33</f>
        <v>-36.021456476965596</v>
      </c>
      <c r="V32" s="22">
        <f>U32-'1. Calculations &amp; Data'!AC33</f>
        <v>-7.3546476965596241E-2</v>
      </c>
      <c r="W32"/>
    </row>
    <row r="33" spans="2:23" x14ac:dyDescent="0.2">
      <c r="B33"/>
      <c r="C33" s="76" t="s">
        <v>38</v>
      </c>
      <c r="D33" s="6">
        <f>'1. Calculations &amp; Data'!F34</f>
        <v>-1.2453668466132917</v>
      </c>
      <c r="E33" s="11">
        <f>'1. Calculations &amp; Data'!I34</f>
        <v>-0.56291917492223265</v>
      </c>
      <c r="F33" s="105"/>
      <c r="G33" s="32">
        <v>-0.84912702962248798</v>
      </c>
      <c r="H33" s="11">
        <v>-0.35198572813936879</v>
      </c>
      <c r="I33" s="36">
        <f>'1. Calculations &amp; Data'!$M34</f>
        <v>-0.62823106610408042</v>
      </c>
      <c r="J33" s="3">
        <f>'1. Calculations &amp; Data'!$AR34/'1. Calculations &amp; Data'!$AD34-1</f>
        <v>-0.16965404632007097</v>
      </c>
      <c r="K33" s="3">
        <f>'1. Calculations &amp; Data'!$AQ34/'1. Calculations &amp; Data'!$AD34-1</f>
        <v>-0.15289317105803779</v>
      </c>
      <c r="L33" s="19">
        <f>'1. Calculations &amp; Data'!$Q34</f>
        <v>-0.48103530908443515</v>
      </c>
      <c r="M33" s="101">
        <v>-0.59</v>
      </c>
      <c r="N33" s="41">
        <v>-0.4</v>
      </c>
      <c r="O33" s="3">
        <f>'1. Calculations &amp; Data'!$AT34/'1. Calculations &amp; Data'!$AG34-1</f>
        <v>-0.38793397485653758</v>
      </c>
      <c r="P33" s="3">
        <f>'1. Calculations &amp; Data'!$AS34/'1. Calculations &amp; Data'!$AG34-1</f>
        <v>-0.26154201920818565</v>
      </c>
      <c r="Q33" s="19">
        <f>'1. Calculations &amp; Data'!$S34</f>
        <v>-0.53601583211598103</v>
      </c>
      <c r="R33" s="3">
        <f>'1. Calculations &amp; Data'!$AV34/'1. Calculations &amp; Data'!$AH34-1</f>
        <v>-0.44174827740306866</v>
      </c>
      <c r="S33" s="3">
        <f>'1. Calculations &amp; Data'!$AU34/'1. Calculations &amp; Data'!$AH34-1</f>
        <v>-0.30635264126927741</v>
      </c>
      <c r="T33" s="26">
        <f>'1. Calculations &amp; Data'!$T34/'1. Calculations &amp; Data'!$AI34-1</f>
        <v>-0.11681056707620119</v>
      </c>
      <c r="U33" s="5">
        <f>'1. Calculations &amp; Data'!$X34</f>
        <v>-40.592247082699998</v>
      </c>
      <c r="V33" s="23">
        <f>U33-'1. Calculations &amp; Data'!AC34</f>
        <v>-6.1044370826999952</v>
      </c>
      <c r="W33"/>
    </row>
    <row r="34" spans="2:23" ht="39" customHeight="1" x14ac:dyDescent="0.2">
      <c r="B34"/>
      <c r="C34"/>
      <c r="D34"/>
      <c r="E34"/>
      <c r="F34" s="54"/>
      <c r="G34"/>
      <c r="H34" s="30"/>
      <c r="I34"/>
      <c r="J34"/>
      <c r="K34"/>
      <c r="L34"/>
      <c r="M34" s="54"/>
      <c r="N34" s="30"/>
      <c r="O34"/>
      <c r="P34"/>
      <c r="Q34"/>
      <c r="R34"/>
      <c r="S34"/>
      <c r="T34"/>
      <c r="U34"/>
      <c r="V34"/>
      <c r="W34"/>
    </row>
    <row r="35" spans="2:23" ht="21" customHeight="1" x14ac:dyDescent="0.2"/>
  </sheetData>
  <sheetProtection algorithmName="SHA-512" hashValue="yOTvn4YwPIFRv7md2fh9oCrdVhq/mqqMPX5N2Hy93NOJxeaa1mFtq6VaocQNaJXWbX1f1EriBgWUE76SKQyrWg==" saltValue="A6Ukf5nOP7whKeMYe+TgEg==" spinCount="100000" sheet="1" objects="1" scenarios="1" sort="0"/>
  <mergeCells count="5">
    <mergeCell ref="Q3:V3"/>
    <mergeCell ref="D3:H3"/>
    <mergeCell ref="D4:E4"/>
    <mergeCell ref="L3:P3"/>
    <mergeCell ref="I3:K3"/>
  </mergeCells>
  <conditionalFormatting sqref="V6:V33">
    <cfRule type="cellIs" dxfId="0" priority="1" operator="greaterThan">
      <formula>0</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2B699-E81E-479D-87F6-7200634E9B54}">
  <sheetPr>
    <tabColor rgb="FFD05094"/>
  </sheetPr>
  <dimension ref="B2:K41"/>
  <sheetViews>
    <sheetView showGridLines="0" showRowColHeaders="0" workbookViewId="0"/>
  </sheetViews>
  <sheetFormatPr defaultColWidth="11.42578125" defaultRowHeight="12.75" x14ac:dyDescent="0.2"/>
  <cols>
    <col min="1" max="1" width="3.7109375" style="95" customWidth="1"/>
    <col min="2" max="2" width="10.42578125" style="95" customWidth="1"/>
    <col min="3" max="3" width="7.85546875" style="95" customWidth="1"/>
    <col min="4" max="5" width="22.28515625" style="95" customWidth="1"/>
    <col min="6" max="7" width="23.28515625" style="95" customWidth="1"/>
    <col min="8" max="8" width="22.28515625" style="95" customWidth="1"/>
    <col min="9" max="10" width="21.7109375" style="95" customWidth="1"/>
    <col min="11" max="16384" width="11.42578125" style="95"/>
  </cols>
  <sheetData>
    <row r="2" spans="2:11" ht="30" customHeight="1" x14ac:dyDescent="0.2">
      <c r="B2"/>
      <c r="C2" s="30"/>
      <c r="D2" s="30"/>
      <c r="E2" s="30"/>
      <c r="F2" s="30"/>
      <c r="G2" s="30"/>
      <c r="H2" s="30"/>
      <c r="I2" s="30"/>
      <c r="J2" s="30"/>
      <c r="K2"/>
    </row>
    <row r="3" spans="2:11" x14ac:dyDescent="0.2">
      <c r="B3"/>
      <c r="C3" s="79"/>
      <c r="D3" s="239" t="s">
        <v>121</v>
      </c>
      <c r="E3" s="240"/>
      <c r="F3" s="246" t="s">
        <v>93</v>
      </c>
      <c r="G3" s="246"/>
      <c r="H3" s="244" t="s">
        <v>85</v>
      </c>
      <c r="I3" s="245"/>
      <c r="J3" s="245"/>
      <c r="K3"/>
    </row>
    <row r="4" spans="2:11" ht="51" x14ac:dyDescent="0.2">
      <c r="B4"/>
      <c r="C4" s="80"/>
      <c r="D4" s="63" t="s">
        <v>113</v>
      </c>
      <c r="E4" s="64" t="s">
        <v>115</v>
      </c>
      <c r="F4" s="63" t="s">
        <v>120</v>
      </c>
      <c r="G4" s="64" t="s">
        <v>119</v>
      </c>
      <c r="H4" s="63" t="s">
        <v>118</v>
      </c>
      <c r="I4" s="65" t="s">
        <v>122</v>
      </c>
      <c r="J4" s="64" t="s">
        <v>123</v>
      </c>
      <c r="K4"/>
    </row>
    <row r="5" spans="2:11" ht="25.5" x14ac:dyDescent="0.2">
      <c r="B5"/>
      <c r="C5" s="81"/>
      <c r="D5" s="85" t="s">
        <v>116</v>
      </c>
      <c r="E5" s="86" t="s">
        <v>116</v>
      </c>
      <c r="F5" s="72" t="s">
        <v>8</v>
      </c>
      <c r="G5" s="71" t="s">
        <v>8</v>
      </c>
      <c r="H5" s="72" t="s">
        <v>8</v>
      </c>
      <c r="I5" s="71" t="s">
        <v>8</v>
      </c>
      <c r="J5" s="71" t="s">
        <v>8</v>
      </c>
      <c r="K5"/>
    </row>
    <row r="6" spans="2:11" x14ac:dyDescent="0.2">
      <c r="B6"/>
      <c r="C6" s="82" t="s">
        <v>39</v>
      </c>
      <c r="D6" s="52" t="s">
        <v>124</v>
      </c>
      <c r="E6" s="43">
        <v>-0.14814214403662174</v>
      </c>
      <c r="F6" s="48">
        <v>-0.20392001312684216</v>
      </c>
      <c r="G6" s="48">
        <v>-0.38903211375944313</v>
      </c>
      <c r="H6" s="53" t="s">
        <v>124</v>
      </c>
      <c r="I6" s="47">
        <v>-7.7675618800548518E-2</v>
      </c>
      <c r="J6" s="42">
        <v>-0.28953318214805823</v>
      </c>
      <c r="K6"/>
    </row>
    <row r="7" spans="2:11" x14ac:dyDescent="0.2">
      <c r="B7"/>
      <c r="C7" s="83" t="s">
        <v>0</v>
      </c>
      <c r="D7" s="53" t="s">
        <v>124</v>
      </c>
      <c r="E7" s="42">
        <v>-0.30532612906948242</v>
      </c>
      <c r="F7" s="48">
        <v>-0.37289040924113992</v>
      </c>
      <c r="G7" s="48">
        <v>-0.45053266264916236</v>
      </c>
      <c r="H7" s="53" t="s">
        <v>124</v>
      </c>
      <c r="I7" s="42">
        <v>-0.18883566960846876</v>
      </c>
      <c r="J7" s="42">
        <v>-0.34577295094505966</v>
      </c>
      <c r="K7"/>
    </row>
    <row r="8" spans="2:11" x14ac:dyDescent="0.2">
      <c r="B8"/>
      <c r="C8" s="83" t="s">
        <v>13</v>
      </c>
      <c r="D8" s="53" t="s">
        <v>124</v>
      </c>
      <c r="E8" s="42">
        <v>-0.29629026506377976</v>
      </c>
      <c r="F8" s="48">
        <v>-0.53478798617268075</v>
      </c>
      <c r="G8" s="48">
        <v>-0.31688284466102024</v>
      </c>
      <c r="H8" s="53" t="s">
        <v>124</v>
      </c>
      <c r="I8" s="42">
        <v>-0.10041130565971135</v>
      </c>
      <c r="J8" s="42">
        <v>-0.37150397866975304</v>
      </c>
      <c r="K8"/>
    </row>
    <row r="9" spans="2:11" x14ac:dyDescent="0.2">
      <c r="B9"/>
      <c r="C9" s="83" t="s">
        <v>14</v>
      </c>
      <c r="D9" s="53" t="s">
        <v>124</v>
      </c>
      <c r="E9" s="42">
        <v>-0.21278122125479582</v>
      </c>
      <c r="F9" s="48">
        <v>-0.49449470989173649</v>
      </c>
      <c r="G9" s="48">
        <v>-0.40566000157367799</v>
      </c>
      <c r="H9" s="53" t="s">
        <v>124</v>
      </c>
      <c r="I9" s="42">
        <v>-0.11290499308468838</v>
      </c>
      <c r="J9" s="42">
        <v>-0.20607028740569899</v>
      </c>
      <c r="K9"/>
    </row>
    <row r="10" spans="2:11" x14ac:dyDescent="0.2">
      <c r="B10"/>
      <c r="C10" s="83" t="s">
        <v>15</v>
      </c>
      <c r="D10" s="53" t="s">
        <v>124</v>
      </c>
      <c r="E10" s="42">
        <v>-0.10802677501428637</v>
      </c>
      <c r="F10" s="48">
        <v>-0.19171833707280528</v>
      </c>
      <c r="G10" s="48">
        <v>-0.25459525901198832</v>
      </c>
      <c r="H10" s="53" t="s">
        <v>124</v>
      </c>
      <c r="I10" s="47">
        <v>-6.1633101263800838E-2</v>
      </c>
      <c r="J10" s="42">
        <v>-0.17916210826581003</v>
      </c>
      <c r="K10"/>
    </row>
    <row r="11" spans="2:11" x14ac:dyDescent="0.2">
      <c r="B11"/>
      <c r="C11" s="83" t="s">
        <v>16</v>
      </c>
      <c r="D11" s="53" t="s">
        <v>124</v>
      </c>
      <c r="E11" s="42">
        <v>-0.39853631108224685</v>
      </c>
      <c r="F11" s="48">
        <v>-0.32674180999230473</v>
      </c>
      <c r="G11" s="48">
        <v>-0.47846235766455592</v>
      </c>
      <c r="H11" s="53" t="s">
        <v>124</v>
      </c>
      <c r="I11" s="42">
        <v>-0.14384773841412224</v>
      </c>
      <c r="J11" s="42">
        <v>-0.32746079245585091</v>
      </c>
      <c r="K11"/>
    </row>
    <row r="12" spans="2:11" x14ac:dyDescent="0.2">
      <c r="B12"/>
      <c r="C12" s="83" t="s">
        <v>17</v>
      </c>
      <c r="D12" s="42">
        <v>-0.12856168121280398</v>
      </c>
      <c r="E12" s="42">
        <v>-0.15715250949718795</v>
      </c>
      <c r="F12" s="48">
        <v>-0.25255027114670514</v>
      </c>
      <c r="G12" s="48">
        <v>-0.38074801670104241</v>
      </c>
      <c r="H12" s="53" t="s">
        <v>124</v>
      </c>
      <c r="I12" s="42">
        <v>-0.1533979815854416</v>
      </c>
      <c r="J12" s="42">
        <v>-0.26949622651585659</v>
      </c>
      <c r="K12"/>
    </row>
    <row r="13" spans="2:11" x14ac:dyDescent="0.2">
      <c r="B13"/>
      <c r="C13" s="83" t="s">
        <v>18</v>
      </c>
      <c r="D13" s="44">
        <v>0.12305741648674773</v>
      </c>
      <c r="E13" s="42">
        <v>-0.11537790826138428</v>
      </c>
      <c r="F13" s="49">
        <v>4.8706626915974383E-2</v>
      </c>
      <c r="G13" s="48">
        <v>-0.2009312488160454</v>
      </c>
      <c r="H13" s="53" t="s">
        <v>124</v>
      </c>
      <c r="I13" s="42">
        <v>-0.23843286121346297</v>
      </c>
      <c r="J13" s="42">
        <v>-0.32657485342979431</v>
      </c>
      <c r="K13"/>
    </row>
    <row r="14" spans="2:11" x14ac:dyDescent="0.2">
      <c r="B14"/>
      <c r="C14" s="83" t="s">
        <v>19</v>
      </c>
      <c r="D14" s="53" t="s">
        <v>124</v>
      </c>
      <c r="E14" s="47">
        <v>-2.7656605931890232E-2</v>
      </c>
      <c r="F14" s="51">
        <v>-3.8276906073822836E-2</v>
      </c>
      <c r="G14" s="48">
        <v>-0.674878527319688</v>
      </c>
      <c r="H14" s="53" t="s">
        <v>124</v>
      </c>
      <c r="I14" s="42">
        <v>-0.10384663102089986</v>
      </c>
      <c r="J14" s="42">
        <v>-0.27680026426986248</v>
      </c>
      <c r="K14"/>
    </row>
    <row r="15" spans="2:11" x14ac:dyDescent="0.2">
      <c r="B15"/>
      <c r="C15" s="83" t="s">
        <v>20</v>
      </c>
      <c r="D15" s="45">
        <v>2.5592813951230697E-2</v>
      </c>
      <c r="E15" s="47">
        <v>-7.3471258255180083E-2</v>
      </c>
      <c r="F15" s="51">
        <v>-7.8396337447976916E-2</v>
      </c>
      <c r="G15" s="48">
        <v>-0.32198932268490044</v>
      </c>
      <c r="H15" s="53" t="s">
        <v>124</v>
      </c>
      <c r="I15" s="47">
        <v>-7.1603700389704095E-2</v>
      </c>
      <c r="J15" s="42">
        <v>-0.32402070064293886</v>
      </c>
      <c r="K15"/>
    </row>
    <row r="16" spans="2:11" x14ac:dyDescent="0.2">
      <c r="B16"/>
      <c r="C16" s="83" t="s">
        <v>21</v>
      </c>
      <c r="D16" s="47">
        <v>-8.9941942817525988E-2</v>
      </c>
      <c r="E16" s="47">
        <v>-4.8914368324728619E-2</v>
      </c>
      <c r="F16" s="48">
        <v>-0.11290495207682572</v>
      </c>
      <c r="G16" s="48">
        <v>-0.29498194402985856</v>
      </c>
      <c r="H16" s="53" t="s">
        <v>124</v>
      </c>
      <c r="I16" s="47">
        <v>-1.4940451415703437E-2</v>
      </c>
      <c r="J16" s="42">
        <v>-0.2917559496026555</v>
      </c>
      <c r="K16"/>
    </row>
    <row r="17" spans="2:11" x14ac:dyDescent="0.2">
      <c r="B17"/>
      <c r="C17" s="83" t="s">
        <v>22</v>
      </c>
      <c r="D17" s="45">
        <v>3.8769286277172688E-3</v>
      </c>
      <c r="E17" s="42">
        <v>-0.12473038108569967</v>
      </c>
      <c r="F17" s="48">
        <v>-0.21930252002015638</v>
      </c>
      <c r="G17" s="48">
        <v>-0.48005333522213478</v>
      </c>
      <c r="H17" s="53" t="s">
        <v>124</v>
      </c>
      <c r="I17" s="47">
        <v>-9.389141144566493E-2</v>
      </c>
      <c r="J17" s="42">
        <v>-0.35448072716963663</v>
      </c>
      <c r="K17"/>
    </row>
    <row r="18" spans="2:11" x14ac:dyDescent="0.2">
      <c r="B18"/>
      <c r="C18" s="83" t="s">
        <v>23</v>
      </c>
      <c r="D18" s="44">
        <v>0.11053483540779824</v>
      </c>
      <c r="E18" s="45">
        <v>9.1476884547606163E-2</v>
      </c>
      <c r="F18" s="50">
        <v>0.11039057504715655</v>
      </c>
      <c r="G18" s="48">
        <v>-0.27390574261056855</v>
      </c>
      <c r="H18" s="45">
        <v>4.7526623386094258E-2</v>
      </c>
      <c r="I18" s="45">
        <v>2.7153648813565967E-2</v>
      </c>
      <c r="J18" s="47">
        <v>-2.456958829392708E-2</v>
      </c>
      <c r="K18"/>
    </row>
    <row r="19" spans="2:11" x14ac:dyDescent="0.2">
      <c r="B19"/>
      <c r="C19" s="83" t="s">
        <v>24</v>
      </c>
      <c r="D19" s="42">
        <v>-0.12416618304621985</v>
      </c>
      <c r="E19" s="42">
        <v>-0.12227360871695336</v>
      </c>
      <c r="F19" s="48">
        <v>-0.29491763629283596</v>
      </c>
      <c r="G19" s="48">
        <v>-0.32745007027123718</v>
      </c>
      <c r="H19" s="53" t="s">
        <v>124</v>
      </c>
      <c r="I19" s="47">
        <v>-6.2302427135663363E-2</v>
      </c>
      <c r="J19" s="42">
        <v>-0.19656445589653959</v>
      </c>
      <c r="K19"/>
    </row>
    <row r="20" spans="2:11" x14ac:dyDescent="0.2">
      <c r="B20"/>
      <c r="C20" s="83" t="s">
        <v>25</v>
      </c>
      <c r="D20" s="45">
        <v>4.156114949343015E-2</v>
      </c>
      <c r="E20" s="42">
        <v>-0.30996044764583675</v>
      </c>
      <c r="F20" s="48">
        <v>-0.20828262205955128</v>
      </c>
      <c r="G20" s="48">
        <v>-0.3183181898189068</v>
      </c>
      <c r="H20" s="53" t="s">
        <v>124</v>
      </c>
      <c r="I20" s="42">
        <v>-0.26880878946322551</v>
      </c>
      <c r="J20" s="42">
        <v>-0.51940763808953894</v>
      </c>
      <c r="K20"/>
    </row>
    <row r="21" spans="2:11" x14ac:dyDescent="0.2">
      <c r="B21"/>
      <c r="C21" s="83" t="s">
        <v>26</v>
      </c>
      <c r="D21" s="53" t="s">
        <v>124</v>
      </c>
      <c r="E21" s="47">
        <v>-8.1721914646854521E-2</v>
      </c>
      <c r="F21" s="48">
        <v>-0.12014898751880254</v>
      </c>
      <c r="G21" s="48">
        <v>-0.27046148074690013</v>
      </c>
      <c r="H21" s="47">
        <v>-4.6121249377499285E-2</v>
      </c>
      <c r="I21" s="47">
        <v>-3.3297980420625373E-2</v>
      </c>
      <c r="J21" s="42">
        <v>-0.22134089007529512</v>
      </c>
      <c r="K21"/>
    </row>
    <row r="22" spans="2:11" x14ac:dyDescent="0.2">
      <c r="B22"/>
      <c r="C22" s="83" t="s">
        <v>27</v>
      </c>
      <c r="D22" s="47">
        <v>-3.5932984526779621E-2</v>
      </c>
      <c r="E22" s="47">
        <v>-7.5026829601385514E-2</v>
      </c>
      <c r="F22" s="48">
        <v>-0.23671720331185941</v>
      </c>
      <c r="G22" s="48">
        <v>-0.2791828026869323</v>
      </c>
      <c r="H22" s="53" t="s">
        <v>124</v>
      </c>
      <c r="I22" s="42">
        <v>-0.15832925275097209</v>
      </c>
      <c r="J22" s="42">
        <v>-0.3194324295991946</v>
      </c>
      <c r="K22"/>
    </row>
    <row r="23" spans="2:11" x14ac:dyDescent="0.2">
      <c r="B23"/>
      <c r="C23" s="83" t="s">
        <v>28</v>
      </c>
      <c r="D23" s="47">
        <v>-5.5230470117507036E-2</v>
      </c>
      <c r="E23" s="47">
        <v>-8.6809055680823644E-2</v>
      </c>
      <c r="F23" s="48">
        <v>-0.21601257463545898</v>
      </c>
      <c r="G23" s="48">
        <v>-0.22257372706392886</v>
      </c>
      <c r="H23" s="53" t="s">
        <v>124</v>
      </c>
      <c r="I23" s="42">
        <v>-0.15187089587765723</v>
      </c>
      <c r="J23" s="42">
        <v>-0.52826831987979128</v>
      </c>
      <c r="K23"/>
    </row>
    <row r="24" spans="2:11" x14ac:dyDescent="0.2">
      <c r="B24"/>
      <c r="C24" s="83" t="s">
        <v>29</v>
      </c>
      <c r="D24" s="53" t="s">
        <v>124</v>
      </c>
      <c r="E24" s="47">
        <v>-2.0444153636484996E-2</v>
      </c>
      <c r="F24" s="51">
        <v>-3.2055375255462981E-2</v>
      </c>
      <c r="G24" s="48">
        <v>-0.16731931567593328</v>
      </c>
      <c r="H24" s="46" t="s">
        <v>117</v>
      </c>
      <c r="I24" s="47">
        <v>-1.8449337230618479E-2</v>
      </c>
      <c r="J24" s="42">
        <v>-0.44949381481186357</v>
      </c>
      <c r="K24"/>
    </row>
    <row r="25" spans="2:11" x14ac:dyDescent="0.2">
      <c r="B25"/>
      <c r="C25" s="83" t="s">
        <v>30</v>
      </c>
      <c r="D25" s="53" t="s">
        <v>124</v>
      </c>
      <c r="E25" s="42">
        <v>-0.43704349839737799</v>
      </c>
      <c r="F25" s="48">
        <v>-0.11515281117527409</v>
      </c>
      <c r="G25" s="49">
        <v>7.4280620699193833E-2</v>
      </c>
      <c r="H25" s="53" t="s">
        <v>124</v>
      </c>
      <c r="I25" s="42">
        <v>-0.92971817678009339</v>
      </c>
      <c r="J25" s="42">
        <v>-0.72098720377801129</v>
      </c>
      <c r="K25"/>
    </row>
    <row r="26" spans="2:11" x14ac:dyDescent="0.2">
      <c r="B26"/>
      <c r="C26" s="83" t="s">
        <v>31</v>
      </c>
      <c r="D26" s="47">
        <v>-5.8557379318883163E-2</v>
      </c>
      <c r="E26" s="42">
        <v>-0.19956009945457331</v>
      </c>
      <c r="F26" s="48">
        <v>-0.23535248026439948</v>
      </c>
      <c r="G26" s="48">
        <v>-0.5785863166662617</v>
      </c>
      <c r="H26" s="53" t="s">
        <v>124</v>
      </c>
      <c r="I26" s="42">
        <v>-0.18700377505218524</v>
      </c>
      <c r="J26" s="42">
        <v>-0.27987250057881086</v>
      </c>
      <c r="K26"/>
    </row>
    <row r="27" spans="2:11" x14ac:dyDescent="0.2">
      <c r="B27"/>
      <c r="C27" s="83" t="s">
        <v>32</v>
      </c>
      <c r="D27" s="42">
        <v>-0.31152171734040823</v>
      </c>
      <c r="E27" s="42">
        <v>-0.24930256368866377</v>
      </c>
      <c r="F27" s="48">
        <v>-0.39959376846820194</v>
      </c>
      <c r="G27" s="48">
        <v>-0.53717268929915751</v>
      </c>
      <c r="H27" s="53" t="s">
        <v>124</v>
      </c>
      <c r="I27" s="42">
        <v>-0.1642938424105993</v>
      </c>
      <c r="J27" s="42">
        <v>-0.41793645236858556</v>
      </c>
      <c r="K27"/>
    </row>
    <row r="28" spans="2:11" x14ac:dyDescent="0.2">
      <c r="B28"/>
      <c r="C28" s="83" t="s">
        <v>33</v>
      </c>
      <c r="D28" s="46" t="s">
        <v>114</v>
      </c>
      <c r="E28" s="44">
        <v>0.12537944496318609</v>
      </c>
      <c r="F28" s="49">
        <v>2.2821553882438339E-2</v>
      </c>
      <c r="G28" s="48">
        <v>-0.35752865385238053</v>
      </c>
      <c r="H28" s="53" t="s">
        <v>124</v>
      </c>
      <c r="I28" s="44">
        <v>0.14051348183289625</v>
      </c>
      <c r="J28" s="42">
        <v>-0.17123513508739607</v>
      </c>
      <c r="K28"/>
    </row>
    <row r="29" spans="2:11" x14ac:dyDescent="0.2">
      <c r="B29"/>
      <c r="C29" s="83" t="s">
        <v>34</v>
      </c>
      <c r="D29" s="53" t="s">
        <v>124</v>
      </c>
      <c r="E29" s="42">
        <v>-0.12666890925943786</v>
      </c>
      <c r="F29" s="48">
        <v>-0.19052642954562626</v>
      </c>
      <c r="G29" s="48">
        <v>-0.1442525299073617</v>
      </c>
      <c r="H29" s="53" t="s">
        <v>124</v>
      </c>
      <c r="I29" s="42">
        <v>-0.22543108174887405</v>
      </c>
      <c r="J29" s="42">
        <v>-0.19686347680568228</v>
      </c>
      <c r="K29"/>
    </row>
    <row r="30" spans="2:11" x14ac:dyDescent="0.2">
      <c r="B30"/>
      <c r="C30" s="83" t="s">
        <v>35</v>
      </c>
      <c r="D30" s="53" t="s">
        <v>124</v>
      </c>
      <c r="E30" s="47">
        <v>-7.1714360578156278E-2</v>
      </c>
      <c r="F30" s="48">
        <v>-0.10364414558336288</v>
      </c>
      <c r="G30" s="48">
        <v>-0.3225714061871765</v>
      </c>
      <c r="H30" s="47">
        <v>-8.4080101804341389E-2</v>
      </c>
      <c r="I30" s="42">
        <v>-0.10268236977592204</v>
      </c>
      <c r="J30" s="42">
        <v>-0.23231603512958732</v>
      </c>
      <c r="K30"/>
    </row>
    <row r="31" spans="2:11" x14ac:dyDescent="0.2">
      <c r="B31"/>
      <c r="C31" s="83" t="s">
        <v>36</v>
      </c>
      <c r="D31" s="42">
        <v>-0.10128388980862596</v>
      </c>
      <c r="E31" s="42">
        <v>-0.10408835061082522</v>
      </c>
      <c r="F31" s="48">
        <v>-0.13474680774817349</v>
      </c>
      <c r="G31" s="48">
        <v>-0.37159848187492639</v>
      </c>
      <c r="H31" s="53" t="s">
        <v>124</v>
      </c>
      <c r="I31" s="47">
        <v>-6.5282076438449077E-2</v>
      </c>
      <c r="J31" s="42">
        <v>-0.26830744005055085</v>
      </c>
      <c r="K31"/>
    </row>
    <row r="32" spans="2:11" x14ac:dyDescent="0.2">
      <c r="B32"/>
      <c r="C32" s="83" t="s">
        <v>37</v>
      </c>
      <c r="D32" s="47">
        <v>-4.3706192345306788E-2</v>
      </c>
      <c r="E32" s="47">
        <v>-5.722419982722371E-2</v>
      </c>
      <c r="F32" s="51">
        <v>-9.7635050509024213E-2</v>
      </c>
      <c r="G32" s="48">
        <v>-0.33662171198632507</v>
      </c>
      <c r="H32" s="45">
        <v>1.5288962816268015E-2</v>
      </c>
      <c r="I32" s="45">
        <v>2.0501668515126359E-2</v>
      </c>
      <c r="J32" s="42">
        <v>-0.22330564773896389</v>
      </c>
      <c r="K32"/>
    </row>
    <row r="33" spans="2:11" x14ac:dyDescent="0.2">
      <c r="B33"/>
      <c r="C33" s="84" t="s">
        <v>38</v>
      </c>
      <c r="D33" s="53" t="s">
        <v>124</v>
      </c>
      <c r="E33" s="42">
        <v>-0.21093344678286385</v>
      </c>
      <c r="F33" s="48">
        <v>-0.45857701978400944</v>
      </c>
      <c r="G33" s="48">
        <v>-0.47533789504604262</v>
      </c>
      <c r="H33" s="44">
        <v>0.10896469091556482</v>
      </c>
      <c r="I33" s="47">
        <v>-9.310133422789757E-2</v>
      </c>
      <c r="J33" s="42">
        <v>-0.2194932898762495</v>
      </c>
      <c r="K33"/>
    </row>
    <row r="34" spans="2:11" x14ac:dyDescent="0.2">
      <c r="B34"/>
      <c r="C34" s="30"/>
      <c r="D34" s="30"/>
      <c r="E34" s="30"/>
      <c r="F34" s="30"/>
      <c r="G34" s="30"/>
      <c r="H34" s="30"/>
      <c r="I34" s="30"/>
      <c r="J34" s="30"/>
      <c r="K34"/>
    </row>
    <row r="35" spans="2:11" x14ac:dyDescent="0.2">
      <c r="B35"/>
      <c r="C35" s="78" t="s">
        <v>128</v>
      </c>
      <c r="D35" s="87"/>
      <c r="E35" s="30"/>
      <c r="F35" s="30"/>
      <c r="G35" s="30"/>
      <c r="H35" s="30"/>
      <c r="I35" s="30"/>
      <c r="J35" s="30"/>
      <c r="K35"/>
    </row>
    <row r="36" spans="2:11" x14ac:dyDescent="0.2">
      <c r="B36"/>
      <c r="C36" s="59"/>
      <c r="D36" s="30" t="s">
        <v>129</v>
      </c>
      <c r="E36" s="30"/>
      <c r="F36" s="30"/>
      <c r="G36" s="30"/>
      <c r="H36" s="30"/>
      <c r="I36" s="30"/>
      <c r="J36" s="30"/>
      <c r="K36"/>
    </row>
    <row r="37" spans="2:11" x14ac:dyDescent="0.2">
      <c r="B37"/>
      <c r="C37" s="60"/>
      <c r="D37" s="54" t="s">
        <v>132</v>
      </c>
      <c r="E37" s="30"/>
      <c r="F37" s="30"/>
      <c r="G37" s="30"/>
      <c r="H37" s="30"/>
      <c r="I37" s="30"/>
      <c r="J37" s="30"/>
      <c r="K37"/>
    </row>
    <row r="38" spans="2:11" x14ac:dyDescent="0.2">
      <c r="B38"/>
      <c r="C38" s="61"/>
      <c r="D38" s="34" t="s">
        <v>130</v>
      </c>
      <c r="E38" s="30"/>
      <c r="F38" s="30"/>
      <c r="G38" s="30"/>
      <c r="H38" s="30"/>
      <c r="I38" s="30"/>
      <c r="J38" s="30"/>
      <c r="K38"/>
    </row>
    <row r="39" spans="2:11" x14ac:dyDescent="0.2">
      <c r="B39"/>
      <c r="C39" s="62"/>
      <c r="D39" s="34" t="s">
        <v>131</v>
      </c>
      <c r="E39" s="30"/>
      <c r="F39" s="30"/>
      <c r="G39" s="30"/>
      <c r="H39" s="30"/>
      <c r="I39" s="30"/>
      <c r="J39" s="30"/>
      <c r="K39"/>
    </row>
    <row r="40" spans="2:11" x14ac:dyDescent="0.2">
      <c r="B40"/>
      <c r="C40" s="30"/>
      <c r="D40" s="30"/>
      <c r="E40" s="30"/>
      <c r="F40" s="30"/>
      <c r="G40" s="30"/>
      <c r="H40" s="30"/>
      <c r="I40" s="30"/>
      <c r="J40" s="30"/>
      <c r="K40"/>
    </row>
    <row r="41" spans="2:11" ht="18" customHeight="1" x14ac:dyDescent="0.2">
      <c r="B41"/>
      <c r="C41" s="30"/>
      <c r="D41" s="30"/>
      <c r="E41" s="30"/>
      <c r="F41" s="30"/>
      <c r="G41" s="30"/>
      <c r="H41" s="30"/>
      <c r="I41" s="30"/>
      <c r="J41" s="30"/>
      <c r="K41"/>
    </row>
  </sheetData>
  <sheetProtection algorithmName="SHA-512" hashValue="yqkBhVhnm53nxxF5qstyHUTt2hmGejoL/DCbeGLOlwmqIGH3UshuDeJB4//L6ujOUPQS0bozzTbqybYybHVYbg==" saltValue="v2mzwXXzs3lZHUw4CKdqOQ==" spinCount="100000" sheet="1" objects="1" scenarios="1" sort="0"/>
  <mergeCells count="3">
    <mergeCell ref="F3:G3"/>
    <mergeCell ref="D3:E3"/>
    <mergeCell ref="H3:J3"/>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5975755B710C04A985379AF3F082F7A" ma:contentTypeVersion="10" ma:contentTypeDescription="Ein neues Dokument erstellen." ma:contentTypeScope="" ma:versionID="96c0abcc2584f4caa15609f5b70078ce">
  <xsd:schema xmlns:xsd="http://www.w3.org/2001/XMLSchema" xmlns:xs="http://www.w3.org/2001/XMLSchema" xmlns:p="http://schemas.microsoft.com/office/2006/metadata/properties" xmlns:ns2="b9470433-c309-476d-8756-29cefdfbfaee" xmlns:ns3="3ebd1e37-5027-49f6-8376-bfb744d8b9a1" targetNamespace="http://schemas.microsoft.com/office/2006/metadata/properties" ma:root="true" ma:fieldsID="35b798d0473d74ef6652e4682f432933" ns2:_="" ns3:_="">
    <xsd:import namespace="b9470433-c309-476d-8756-29cefdfbfaee"/>
    <xsd:import namespace="3ebd1e37-5027-49f6-8376-bfb744d8b9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470433-c309-476d-8756-29cefdfbfa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bd1e37-5027-49f6-8376-bfb744d8b9a1"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33699D-3EED-49F6-B7EA-608D8C328C4A}">
  <ds:schemaRefs>
    <ds:schemaRef ds:uri="http://purl.org/dc/term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www.w3.org/XML/1998/namespace"/>
    <ds:schemaRef ds:uri="http://schemas.openxmlformats.org/package/2006/metadata/core-properties"/>
    <ds:schemaRef ds:uri="b9470433-c309-476d-8756-29cefdfbfaee"/>
    <ds:schemaRef ds:uri="3ebd1e37-5027-49f6-8376-bfb744d8b9a1"/>
    <ds:schemaRef ds:uri="http://purl.org/dc/dcmitype/"/>
  </ds:schemaRefs>
</ds:datastoreItem>
</file>

<file path=customXml/itemProps2.xml><?xml version="1.0" encoding="utf-8"?>
<ds:datastoreItem xmlns:ds="http://schemas.openxmlformats.org/officeDocument/2006/customXml" ds:itemID="{F756AFFA-BD0C-4F13-8801-E4656FB46C57}">
  <ds:schemaRefs>
    <ds:schemaRef ds:uri="http://schemas.microsoft.com/sharepoint/v3/contenttype/forms"/>
  </ds:schemaRefs>
</ds:datastoreItem>
</file>

<file path=customXml/itemProps3.xml><?xml version="1.0" encoding="utf-8"?>
<ds:datastoreItem xmlns:ds="http://schemas.openxmlformats.org/officeDocument/2006/customXml" ds:itemID="{2999743D-B703-44CB-9100-1BA0BF3A6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470433-c309-476d-8756-29cefdfbfaee"/>
    <ds:schemaRef ds:uri="3ebd1e37-5027-49f6-8376-bfb744d8b9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1. Calculations &amp; Data</vt:lpstr>
      <vt:lpstr>2. Data Overview</vt:lpstr>
      <vt:lpstr>3. Gap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Jakob Graichen</dc:creator>
  <cp:lastModifiedBy>Murielle Gagnebin</cp:lastModifiedBy>
  <dcterms:created xsi:type="dcterms:W3CDTF">2013-05-23T07:01:58Z</dcterms:created>
  <dcterms:modified xsi:type="dcterms:W3CDTF">2021-07-06T17:10:47Z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0x010100D5975755B710C04A985379AF3F082F7A</vt:lpwstr>
  </property>
</Properties>
</file>